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yrso\Desktop\CGEM-IT\CGEMGEO\"/>
    </mc:Choice>
  </mc:AlternateContent>
  <xr:revisionPtr revIDLastSave="0" documentId="13_ncr:1_{C40E5F75-6487-45B3-93C2-5ACFE033997F}" xr6:coauthVersionLast="45" xr6:coauthVersionMax="45" xr10:uidLastSave="{00000000-0000-0000-0000-000000000000}"/>
  <bookViews>
    <workbookView xWindow="20370" yWindow="-120" windowWidth="29040" windowHeight="15840" xr2:uid="{0A32A7C8-376C-4013-86F1-1F0C64C9AD7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20" i="1" l="1"/>
  <c r="H119" i="1"/>
  <c r="H118" i="1"/>
  <c r="H116" i="1"/>
  <c r="H115" i="1"/>
  <c r="H114" i="1"/>
  <c r="H112" i="1"/>
  <c r="H111" i="1"/>
  <c r="H110" i="1"/>
  <c r="H75" i="1"/>
  <c r="H74" i="1"/>
  <c r="H73" i="1"/>
  <c r="H71" i="1"/>
  <c r="H70" i="1"/>
  <c r="H69" i="1"/>
  <c r="H67" i="1"/>
  <c r="H66" i="1"/>
  <c r="H65" i="1"/>
  <c r="H30" i="1"/>
  <c r="H29" i="1"/>
  <c r="H28" i="1"/>
  <c r="H26" i="1"/>
  <c r="H25" i="1"/>
  <c r="H24" i="1"/>
  <c r="H22" i="1"/>
  <c r="H21" i="1"/>
  <c r="H20" i="1"/>
  <c r="H136" i="1" l="1"/>
  <c r="H108" i="1"/>
  <c r="H107" i="1"/>
  <c r="H106" i="1"/>
  <c r="H63" i="1"/>
  <c r="H62" i="1"/>
  <c r="H61" i="1"/>
  <c r="H18" i="1"/>
  <c r="H17" i="1"/>
  <c r="H16" i="1"/>
  <c r="H77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89" i="1"/>
  <c r="H88" i="1"/>
  <c r="H87" i="1"/>
  <c r="H86" i="1"/>
  <c r="H85" i="1"/>
  <c r="H84" i="1"/>
  <c r="H83" i="1"/>
  <c r="H82" i="1"/>
  <c r="H81" i="1"/>
  <c r="H80" i="1"/>
  <c r="H79" i="1"/>
  <c r="H78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E2" i="1" l="1"/>
  <c r="E16" i="1"/>
  <c r="E19" i="1"/>
  <c r="E32" i="1"/>
  <c r="E46" i="1"/>
  <c r="E61" i="1"/>
  <c r="E64" i="1"/>
  <c r="E77" i="1"/>
  <c r="E91" i="1"/>
  <c r="E106" i="1"/>
  <c r="E109" i="1"/>
  <c r="E122" i="1"/>
  <c r="D2" i="1"/>
  <c r="D16" i="1"/>
  <c r="C31" i="1"/>
  <c r="D19" i="1"/>
  <c r="D32" i="1"/>
  <c r="D44" i="1"/>
  <c r="D38" i="1"/>
  <c r="D46" i="1"/>
  <c r="D61" i="1"/>
  <c r="D64" i="1"/>
  <c r="D77" i="1"/>
  <c r="D89" i="1"/>
  <c r="D79" i="1"/>
  <c r="D91" i="1"/>
  <c r="D106" i="1"/>
  <c r="D122" i="1"/>
  <c r="D109" i="1"/>
  <c r="C121" i="1"/>
  <c r="D134" i="1"/>
  <c r="D128" i="1"/>
  <c r="C72" i="1" l="1"/>
  <c r="C68" i="1"/>
  <c r="C64" i="1"/>
  <c r="C76" i="1"/>
  <c r="C117" i="1"/>
  <c r="C113" i="1"/>
  <c r="C109" i="1"/>
  <c r="C27" i="1"/>
  <c r="C23" i="1"/>
  <c r="C19" i="1"/>
</calcChain>
</file>

<file path=xl/sharedStrings.xml><?xml version="1.0" encoding="utf-8"?>
<sst xmlns="http://schemas.openxmlformats.org/spreadsheetml/2006/main" count="295" uniqueCount="185">
  <si>
    <t>anode3</t>
    <phoneticPr fontId="1" type="noConversion"/>
  </si>
  <si>
    <t>cathode3</t>
    <phoneticPr fontId="1" type="noConversion"/>
  </si>
  <si>
    <t>gemfoil3</t>
    <phoneticPr fontId="1" type="noConversion"/>
  </si>
  <si>
    <t>anode2</t>
    <phoneticPr fontId="1" type="noConversion"/>
  </si>
  <si>
    <t>gemfoil2</t>
    <phoneticPr fontId="1" type="noConversion"/>
  </si>
  <si>
    <t>cathode2</t>
    <phoneticPr fontId="1" type="noConversion"/>
  </si>
  <si>
    <t>anode1</t>
    <phoneticPr fontId="1" type="noConversion"/>
  </si>
  <si>
    <t>gemfoil1</t>
    <phoneticPr fontId="1" type="noConversion"/>
  </si>
  <si>
    <t>cathode1</t>
    <phoneticPr fontId="1" type="noConversion"/>
  </si>
  <si>
    <t>0 plane</t>
    <phoneticPr fontId="1" type="noConversion"/>
  </si>
  <si>
    <t>materials</t>
    <phoneticPr fontId="1" type="noConversion"/>
  </si>
  <si>
    <t>thickness</t>
    <phoneticPr fontId="1" type="noConversion"/>
  </si>
  <si>
    <t>radius [mm]</t>
    <phoneticPr fontId="1" type="noConversion"/>
  </si>
  <si>
    <t>fixed</t>
    <phoneticPr fontId="1" type="noConversion"/>
  </si>
  <si>
    <t>gap2</t>
    <phoneticPr fontId="1" type="noConversion"/>
  </si>
  <si>
    <t>gap1</t>
    <phoneticPr fontId="1" type="noConversion"/>
  </si>
  <si>
    <t>o ↓ i</t>
    <phoneticPr fontId="1" type="noConversion"/>
  </si>
  <si>
    <t>L3</t>
    <phoneticPr fontId="1" type="noConversion"/>
  </si>
  <si>
    <t>L2</t>
    <phoneticPr fontId="1" type="noConversion"/>
  </si>
  <si>
    <t>T_Cu4</t>
    <phoneticPr fontId="1" type="noConversion"/>
  </si>
  <si>
    <t>T_kapton3</t>
  </si>
  <si>
    <t>T_kapton3</t>
    <phoneticPr fontId="1" type="noConversion"/>
  </si>
  <si>
    <t>T_Cu3</t>
    <phoneticPr fontId="1" type="noConversion"/>
  </si>
  <si>
    <t>T_epoxy5</t>
    <phoneticPr fontId="1" type="noConversion"/>
  </si>
  <si>
    <t>T_carbonf2</t>
    <phoneticPr fontId="1" type="noConversion"/>
  </si>
  <si>
    <t>T_epoxy4</t>
  </si>
  <si>
    <t>T_epoxy4</t>
    <phoneticPr fontId="1" type="noConversion"/>
  </si>
  <si>
    <t>T_honeycomb</t>
  </si>
  <si>
    <t>T_honeycomb</t>
    <phoneticPr fontId="1" type="noConversion"/>
  </si>
  <si>
    <t>T_epoxy3</t>
    <phoneticPr fontId="1" type="noConversion"/>
  </si>
  <si>
    <t>T_carbonf1</t>
    <phoneticPr fontId="1" type="noConversion"/>
  </si>
  <si>
    <t>T_epoxy2</t>
  </si>
  <si>
    <t>T_epoxy2</t>
    <phoneticPr fontId="1" type="noConversion"/>
  </si>
  <si>
    <t>T_kapton2</t>
    <phoneticPr fontId="1" type="noConversion"/>
  </si>
  <si>
    <t>T_epoxy1</t>
  </si>
  <si>
    <t>T_epoxy1</t>
    <phoneticPr fontId="1" type="noConversion"/>
  </si>
  <si>
    <t>T_Cu2</t>
    <phoneticPr fontId="1" type="noConversion"/>
  </si>
  <si>
    <t>T_kapton1</t>
    <phoneticPr fontId="1" type="noConversion"/>
  </si>
  <si>
    <t>T_Cu1</t>
    <phoneticPr fontId="1" type="noConversion"/>
  </si>
  <si>
    <t>T_kapton</t>
  </si>
  <si>
    <t>T_kapton</t>
    <phoneticPr fontId="1" type="noConversion"/>
  </si>
  <si>
    <t>T_carbonf</t>
    <phoneticPr fontId="1" type="noConversion"/>
  </si>
  <si>
    <t>T_kapton4</t>
    <phoneticPr fontId="1" type="noConversion"/>
  </si>
  <si>
    <t>T_rohacell2</t>
    <phoneticPr fontId="1" type="noConversion"/>
  </si>
  <si>
    <t>T_rohacell1</t>
    <phoneticPr fontId="1" type="noConversion"/>
  </si>
  <si>
    <t>T_rohcell1</t>
    <phoneticPr fontId="1" type="noConversion"/>
  </si>
  <si>
    <t>gap_I</t>
    <phoneticPr fontId="1" type="noConversion"/>
  </si>
  <si>
    <t>GAP_D</t>
    <phoneticPr fontId="1" type="noConversion"/>
  </si>
  <si>
    <t>T_Cu1</t>
    <phoneticPr fontId="1" type="noConversion"/>
  </si>
  <si>
    <t>T_rohacell2</t>
    <phoneticPr fontId="1" type="noConversion"/>
  </si>
  <si>
    <t>T_carbonf2</t>
    <phoneticPr fontId="1" type="noConversion"/>
  </si>
  <si>
    <t>T_Cu4</t>
    <phoneticPr fontId="1" type="noConversion"/>
  </si>
  <si>
    <t>T_kapton1</t>
    <phoneticPr fontId="1" type="noConversion"/>
  </si>
  <si>
    <t>T_carbonf</t>
    <phoneticPr fontId="1" type="noConversion"/>
  </si>
  <si>
    <t>T_epoxy1</t>
    <phoneticPr fontId="1" type="noConversion"/>
  </si>
  <si>
    <t>T_honeycomb</t>
    <phoneticPr fontId="1" type="noConversion"/>
  </si>
  <si>
    <t>T_rohacell1</t>
    <phoneticPr fontId="1" type="noConversion"/>
  </si>
  <si>
    <t>T_epoxy2</t>
    <phoneticPr fontId="1" type="noConversion"/>
  </si>
  <si>
    <t>T_kapton2</t>
    <phoneticPr fontId="1" type="noConversion"/>
  </si>
  <si>
    <t>T_epoxy3</t>
    <phoneticPr fontId="1" type="noConversion"/>
  </si>
  <si>
    <t>T_epoxy4</t>
    <phoneticPr fontId="1" type="noConversion"/>
  </si>
  <si>
    <t>T_kapton3</t>
    <phoneticPr fontId="1" type="noConversion"/>
  </si>
  <si>
    <t>T_carbonf1</t>
    <phoneticPr fontId="1" type="noConversion"/>
  </si>
  <si>
    <t>gap_d[2]</t>
    <phoneticPr fontId="1" type="noConversion"/>
  </si>
  <si>
    <t>gap_d[1]</t>
    <phoneticPr fontId="1" type="noConversion"/>
  </si>
  <si>
    <t>gap_d[0]</t>
    <phoneticPr fontId="1" type="noConversion"/>
  </si>
  <si>
    <t>tc_rohacell1[0]</t>
    <phoneticPr fontId="1" type="noConversion"/>
  </si>
  <si>
    <t>tc_honeycomb[0]</t>
    <phoneticPr fontId="1" type="noConversion"/>
  </si>
  <si>
    <t>tc_epoxy1[0]</t>
    <phoneticPr fontId="1" type="noConversion"/>
  </si>
  <si>
    <t>tc_carbonf[0]</t>
    <phoneticPr fontId="1" type="noConversion"/>
  </si>
  <si>
    <t>tc_kapton1[0]</t>
    <phoneticPr fontId="1" type="noConversion"/>
  </si>
  <si>
    <t>tc_cu1[0]</t>
    <phoneticPr fontId="1" type="noConversion"/>
  </si>
  <si>
    <t>tc_cu2[0]</t>
    <phoneticPr fontId="1" type="noConversion"/>
  </si>
  <si>
    <t>tc_katpn3[0]</t>
    <phoneticPr fontId="1" type="noConversion"/>
  </si>
  <si>
    <t>tc_epoxy4[0]</t>
    <phoneticPr fontId="1" type="noConversion"/>
  </si>
  <si>
    <t>tc_rohacell2[0]</t>
    <phoneticPr fontId="1" type="noConversion"/>
  </si>
  <si>
    <t>tc_epoxy3[0]</t>
    <phoneticPr fontId="1" type="noConversion"/>
  </si>
  <si>
    <t>tc_kapton2[0]</t>
    <phoneticPr fontId="1" type="noConversion"/>
  </si>
  <si>
    <t>tc_epoxy2[0]</t>
    <phoneticPr fontId="1" type="noConversion"/>
  </si>
  <si>
    <t>tg_cu1[0]</t>
    <phoneticPr fontId="1" type="noConversion"/>
  </si>
  <si>
    <t>tg_gi[0]</t>
    <phoneticPr fontId="1" type="noConversion"/>
  </si>
  <si>
    <t>tg_cu2[0]</t>
    <phoneticPr fontId="1" type="noConversion"/>
  </si>
  <si>
    <t>tg_kapton[0]</t>
    <phoneticPr fontId="1" type="noConversion"/>
  </si>
  <si>
    <t>tg_gt2[0]</t>
    <phoneticPr fontId="1" type="noConversion"/>
  </si>
  <si>
    <t>tg_gt1[0]</t>
    <phoneticPr fontId="1" type="noConversion"/>
  </si>
  <si>
    <t>ta_kapton4[2]</t>
    <phoneticPr fontId="1" type="noConversion"/>
  </si>
  <si>
    <t>ta_cu4[2]</t>
    <phoneticPr fontId="1" type="noConversion"/>
  </si>
  <si>
    <t>ta_cu3[2]</t>
    <phoneticPr fontId="1" type="noConversion"/>
  </si>
  <si>
    <t>ta_epoxy5[2]</t>
    <phoneticPr fontId="1" type="noConversion"/>
  </si>
  <si>
    <t>ta_carbonf2[2]</t>
    <phoneticPr fontId="1" type="noConversion"/>
  </si>
  <si>
    <t>ta_epoxy4[2]</t>
    <phoneticPr fontId="1" type="noConversion"/>
  </si>
  <si>
    <t>ta_honeycomb[2]</t>
    <phoneticPr fontId="1" type="noConversion"/>
  </si>
  <si>
    <t>ta_epoxy3[2]</t>
    <phoneticPr fontId="1" type="noConversion"/>
  </si>
  <si>
    <t>ta_carbonf1[2]</t>
    <phoneticPr fontId="1" type="noConversion"/>
  </si>
  <si>
    <t>ta_rohacell1[2]</t>
    <phoneticPr fontId="1" type="noConversion"/>
  </si>
  <si>
    <t>ta_epoxy2[2]</t>
    <phoneticPr fontId="1" type="noConversion"/>
  </si>
  <si>
    <t>ta_kapton3[2]</t>
    <phoneticPr fontId="1" type="noConversion"/>
  </si>
  <si>
    <t>ta_kapton2[2]</t>
    <phoneticPr fontId="1" type="noConversion"/>
  </si>
  <si>
    <t>ta_epoxy1[2]</t>
    <phoneticPr fontId="1" type="noConversion"/>
  </si>
  <si>
    <t>ta_cu2[2]</t>
    <phoneticPr fontId="1" type="noConversion"/>
  </si>
  <si>
    <t>ta_kapton1[2]</t>
    <phoneticPr fontId="1" type="noConversion"/>
  </si>
  <si>
    <t>ta_cu1[2]</t>
    <phoneticPr fontId="1" type="noConversion"/>
  </si>
  <si>
    <t>tg_gi[2]</t>
    <phoneticPr fontId="1" type="noConversion"/>
  </si>
  <si>
    <t>tg_cu2[2]</t>
    <phoneticPr fontId="1" type="noConversion"/>
  </si>
  <si>
    <t>tg_kapton[2]</t>
    <phoneticPr fontId="1" type="noConversion"/>
  </si>
  <si>
    <t>tg_cu1[2]</t>
    <phoneticPr fontId="1" type="noConversion"/>
  </si>
  <si>
    <t>tg_gt2[2]</t>
    <phoneticPr fontId="1" type="noConversion"/>
  </si>
  <si>
    <t>tg_gt1[2]</t>
    <phoneticPr fontId="1" type="noConversion"/>
  </si>
  <si>
    <t>tc_cu2[2]</t>
    <phoneticPr fontId="1" type="noConversion"/>
  </si>
  <si>
    <t>tc_kapton3[2]</t>
    <phoneticPr fontId="1" type="noConversion"/>
  </si>
  <si>
    <t>tc_epoxy4[2]</t>
    <phoneticPr fontId="1" type="noConversion"/>
  </si>
  <si>
    <t>tc_rohacell2[2]</t>
    <phoneticPr fontId="1" type="noConversion"/>
  </si>
  <si>
    <t>tc_epoxy3[2]</t>
    <phoneticPr fontId="1" type="noConversion"/>
  </si>
  <si>
    <t>tc_kapton2[2]</t>
    <phoneticPr fontId="1" type="noConversion"/>
  </si>
  <si>
    <t>tc_epoxy2[2]</t>
    <phoneticPr fontId="1" type="noConversion"/>
  </si>
  <si>
    <t>tc_rohacell1[2]</t>
    <phoneticPr fontId="1" type="noConversion"/>
  </si>
  <si>
    <t>tc_honeycomb[2]</t>
    <phoneticPr fontId="1" type="noConversion"/>
  </si>
  <si>
    <t>tc_epoxy1[2]</t>
    <phoneticPr fontId="1" type="noConversion"/>
  </si>
  <si>
    <t>tc_carbonf[2]</t>
    <phoneticPr fontId="1" type="noConversion"/>
  </si>
  <si>
    <t>tc_kapton1[2]</t>
    <phoneticPr fontId="1" type="noConversion"/>
  </si>
  <si>
    <t>tc_cu1[2]</t>
    <phoneticPr fontId="1" type="noConversion"/>
  </si>
  <si>
    <t>ta_cu4[1]</t>
    <phoneticPr fontId="1" type="noConversion"/>
  </si>
  <si>
    <t>ta_kapton4[1]</t>
    <phoneticPr fontId="1" type="noConversion"/>
  </si>
  <si>
    <t>ta_cu3[1]</t>
    <phoneticPr fontId="1" type="noConversion"/>
  </si>
  <si>
    <t>ta_epoxy5[1]</t>
    <phoneticPr fontId="1" type="noConversion"/>
  </si>
  <si>
    <t>ta_carbonf2[1]</t>
    <phoneticPr fontId="1" type="noConversion"/>
  </si>
  <si>
    <t>ta_rohacell2[1]</t>
    <phoneticPr fontId="1" type="noConversion"/>
  </si>
  <si>
    <t>ta_epoxy4[1]</t>
    <phoneticPr fontId="1" type="noConversion"/>
  </si>
  <si>
    <t>ta_kapton3[1]</t>
    <phoneticPr fontId="1" type="noConversion"/>
  </si>
  <si>
    <t>ta_honeycomb[1]</t>
    <phoneticPr fontId="1" type="noConversion"/>
  </si>
  <si>
    <t>ta_epoxy3[1]</t>
    <phoneticPr fontId="1" type="noConversion"/>
  </si>
  <si>
    <t>ta_carbonf1[1]</t>
    <phoneticPr fontId="1" type="noConversion"/>
  </si>
  <si>
    <t>ta_rohacell1[1]</t>
    <phoneticPr fontId="1" type="noConversion"/>
  </si>
  <si>
    <t>ta_epoxy2[1]</t>
    <phoneticPr fontId="1" type="noConversion"/>
  </si>
  <si>
    <t>ta_kapton2[1]</t>
    <phoneticPr fontId="1" type="noConversion"/>
  </si>
  <si>
    <t>ta_epoxy1[1]</t>
    <phoneticPr fontId="1" type="noConversion"/>
  </si>
  <si>
    <t>ta_cu2[1]</t>
    <phoneticPr fontId="1" type="noConversion"/>
  </si>
  <si>
    <t>ta_kapton1[1]</t>
    <phoneticPr fontId="1" type="noConversion"/>
  </si>
  <si>
    <t>ta_cu1[1]</t>
    <phoneticPr fontId="1" type="noConversion"/>
  </si>
  <si>
    <t>tg_gi[1]</t>
    <phoneticPr fontId="1" type="noConversion"/>
  </si>
  <si>
    <t>tg_cu2[1]</t>
    <phoneticPr fontId="1" type="noConversion"/>
  </si>
  <si>
    <t>tg_kapton[1]</t>
    <phoneticPr fontId="1" type="noConversion"/>
  </si>
  <si>
    <t>tg_cu1[1]</t>
    <phoneticPr fontId="1" type="noConversion"/>
  </si>
  <si>
    <t>tg_gt2[1]</t>
    <phoneticPr fontId="1" type="noConversion"/>
  </si>
  <si>
    <t>tg_gt1[1]</t>
    <phoneticPr fontId="1" type="noConversion"/>
  </si>
  <si>
    <t>tc_cu2[1]</t>
    <phoneticPr fontId="1" type="noConversion"/>
  </si>
  <si>
    <t>tc_kapton3[1]</t>
    <phoneticPr fontId="1" type="noConversion"/>
  </si>
  <si>
    <t>tc_epoxy4[1]</t>
    <phoneticPr fontId="1" type="noConversion"/>
  </si>
  <si>
    <t>tc_rohacell2[1]</t>
    <phoneticPr fontId="1" type="noConversion"/>
  </si>
  <si>
    <t>tc_epoxy3[1]</t>
    <phoneticPr fontId="1" type="noConversion"/>
  </si>
  <si>
    <t>tc_kapton2[1]</t>
    <phoneticPr fontId="1" type="noConversion"/>
  </si>
  <si>
    <t>tc_epoxy2[1]</t>
    <phoneticPr fontId="1" type="noConversion"/>
  </si>
  <si>
    <t>tc_rohacell1[1]</t>
    <phoneticPr fontId="1" type="noConversion"/>
  </si>
  <si>
    <t>tc_honeycomb[1]</t>
    <phoneticPr fontId="1" type="noConversion"/>
  </si>
  <si>
    <t>tc_epoxy1[1]</t>
    <phoneticPr fontId="1" type="noConversion"/>
  </si>
  <si>
    <t>tc_carbonf[1]</t>
    <phoneticPr fontId="1" type="noConversion"/>
  </si>
  <si>
    <t>tc_kapton1[1]</t>
    <phoneticPr fontId="1" type="noConversion"/>
  </si>
  <si>
    <t>tc_cu1[1]</t>
    <phoneticPr fontId="1" type="noConversion"/>
  </si>
  <si>
    <t>ta_cu4[0]</t>
    <phoneticPr fontId="1" type="noConversion"/>
  </si>
  <si>
    <t>ta_kapton4[0]</t>
    <phoneticPr fontId="1" type="noConversion"/>
  </si>
  <si>
    <t>ta_cu3[0]</t>
    <phoneticPr fontId="1" type="noConversion"/>
  </si>
  <si>
    <t>ta_epoxy5[0]</t>
  </si>
  <si>
    <t>ta_carbonf2[0]</t>
  </si>
  <si>
    <t>ta_rohacell2[0]</t>
  </si>
  <si>
    <t>ta_epoxy4[0]</t>
  </si>
  <si>
    <t>ta_kapton3[0]</t>
  </si>
  <si>
    <t>ta_honeycomb[8]</t>
  </si>
  <si>
    <t>ta_epoxy3[0]</t>
  </si>
  <si>
    <t>ta_carbonf1[0]</t>
  </si>
  <si>
    <t>ta_rohacell1[0]</t>
  </si>
  <si>
    <t>ta_epoxy2[0]</t>
  </si>
  <si>
    <t>ta_kapton2[0]</t>
  </si>
  <si>
    <t>ta_epoxy1[0]</t>
  </si>
  <si>
    <t>ta_cu2[0]</t>
  </si>
  <si>
    <t>ta_kapton1[0]</t>
  </si>
  <si>
    <t>ta_cu1[0]</t>
  </si>
  <si>
    <t>CU</t>
    <phoneticPr fontId="1" type="noConversion"/>
  </si>
  <si>
    <t>KAPTON</t>
    <phoneticPr fontId="1" type="noConversion"/>
  </si>
  <si>
    <t>ROHACELL</t>
    <phoneticPr fontId="1" type="noConversion"/>
  </si>
  <si>
    <t>HONEYCOMB</t>
    <phoneticPr fontId="1" type="noConversion"/>
  </si>
  <si>
    <t>EPOXY</t>
    <phoneticPr fontId="1" type="noConversion"/>
  </si>
  <si>
    <t>CARBONFIBER</t>
    <phoneticPr fontId="1" type="noConversion"/>
  </si>
  <si>
    <t>FIBERGLASS</t>
    <phoneticPr fontId="1" type="noConversion"/>
  </si>
  <si>
    <t>red. Len</t>
    <phoneticPr fontId="1" type="noConversion"/>
  </si>
  <si>
    <t>total rad,len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</si>
</sst>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_);[Red]\(0.0000\)"/>
  </numFmts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2" borderId="0" xfId="0" applyFill="1">
      <alignment vertical="center"/>
    </xf>
    <xf numFmtId="176" fontId="0" fillId="0" borderId="0" xfId="0" applyNumberFormat="1">
      <alignment vertical="center"/>
    </xf>
    <xf numFmtId="176" fontId="0" fillId="2" borderId="0" xfId="0" applyNumberFormat="1" applyFill="1">
      <alignment vertical="center"/>
    </xf>
    <xf numFmtId="0" fontId="0" fillId="3" borderId="0" xfId="0" applyFill="1">
      <alignment vertical="center"/>
    </xf>
    <xf numFmtId="176" fontId="0" fillId="3" borderId="0" xfId="0" applyNumberFormat="1" applyFill="1">
      <alignment vertical="center"/>
    </xf>
    <xf numFmtId="0" fontId="0" fillId="4" borderId="0" xfId="0" applyFill="1">
      <alignment vertical="center"/>
    </xf>
    <xf numFmtId="176" fontId="0" fillId="4" borderId="0" xfId="0" applyNumberFormat="1" applyFill="1">
      <alignment vertical="center"/>
    </xf>
    <xf numFmtId="0" fontId="0" fillId="5" borderId="0" xfId="0" applyFill="1">
      <alignment vertical="center"/>
    </xf>
    <xf numFmtId="176" fontId="0" fillId="5" borderId="0" xfId="0" applyNumberFormat="1" applyFill="1">
      <alignment vertical="center"/>
    </xf>
    <xf numFmtId="176" fontId="0" fillId="3" borderId="2" xfId="0" applyNumberFormat="1" applyFill="1" applyBorder="1">
      <alignment vertical="center"/>
    </xf>
    <xf numFmtId="176" fontId="0" fillId="3" borderId="4" xfId="0" applyNumberFormat="1" applyFill="1" applyBorder="1">
      <alignment vertical="center"/>
    </xf>
    <xf numFmtId="176" fontId="0" fillId="3" borderId="6" xfId="0" applyNumberFormat="1" applyFill="1" applyBorder="1">
      <alignment vertical="center"/>
    </xf>
    <xf numFmtId="0" fontId="0" fillId="3" borderId="1" xfId="0" applyFill="1" applyBorder="1">
      <alignment vertical="center"/>
    </xf>
    <xf numFmtId="176" fontId="0" fillId="3" borderId="7" xfId="0" applyNumberFormat="1" applyFill="1" applyBorder="1">
      <alignment vertical="center"/>
    </xf>
    <xf numFmtId="0" fontId="0" fillId="3" borderId="3" xfId="0" applyFill="1" applyBorder="1">
      <alignment vertical="center"/>
    </xf>
    <xf numFmtId="176" fontId="0" fillId="3" borderId="0" xfId="0" applyNumberFormat="1" applyFill="1" applyBorder="1">
      <alignment vertical="center"/>
    </xf>
    <xf numFmtId="0" fontId="0" fillId="3" borderId="5" xfId="0" applyFill="1" applyBorder="1">
      <alignment vertical="center"/>
    </xf>
    <xf numFmtId="176" fontId="0" fillId="3" borderId="8" xfId="0" applyNumberFormat="1" applyFill="1" applyBorder="1">
      <alignment vertical="center"/>
    </xf>
    <xf numFmtId="0" fontId="0" fillId="2" borderId="1" xfId="0" applyFill="1" applyBorder="1">
      <alignment vertical="center"/>
    </xf>
    <xf numFmtId="176" fontId="0" fillId="2" borderId="7" xfId="0" applyNumberFormat="1" applyFill="1" applyBorder="1">
      <alignment vertical="center"/>
    </xf>
    <xf numFmtId="0" fontId="0" fillId="2" borderId="3" xfId="0" applyFill="1" applyBorder="1">
      <alignment vertical="center"/>
    </xf>
    <xf numFmtId="176" fontId="0" fillId="2" borderId="0" xfId="0" applyNumberFormat="1" applyFill="1" applyBorder="1">
      <alignment vertical="center"/>
    </xf>
    <xf numFmtId="0" fontId="0" fillId="2" borderId="5" xfId="0" applyFill="1" applyBorder="1">
      <alignment vertical="center"/>
    </xf>
    <xf numFmtId="176" fontId="0" fillId="2" borderId="8" xfId="0" applyNumberFormat="1" applyFill="1" applyBorder="1">
      <alignment vertical="center"/>
    </xf>
    <xf numFmtId="0" fontId="0" fillId="2" borderId="6" xfId="0" applyFill="1" applyBorder="1">
      <alignment vertical="center"/>
    </xf>
    <xf numFmtId="0" fontId="0" fillId="4" borderId="1" xfId="0" applyFill="1" applyBorder="1">
      <alignment vertical="center"/>
    </xf>
    <xf numFmtId="176" fontId="0" fillId="4" borderId="7" xfId="0" applyNumberFormat="1" applyFill="1" applyBorder="1">
      <alignment vertical="center"/>
    </xf>
    <xf numFmtId="176" fontId="0" fillId="4" borderId="2" xfId="0" applyNumberFormat="1" applyFill="1" applyBorder="1">
      <alignment vertical="center"/>
    </xf>
    <xf numFmtId="0" fontId="0" fillId="4" borderId="3" xfId="0" applyFill="1" applyBorder="1">
      <alignment vertical="center"/>
    </xf>
    <xf numFmtId="176" fontId="0" fillId="4" borderId="0" xfId="0" applyNumberFormat="1" applyFill="1" applyBorder="1">
      <alignment vertical="center"/>
    </xf>
    <xf numFmtId="176" fontId="0" fillId="4" borderId="4" xfId="0" applyNumberFormat="1" applyFill="1" applyBorder="1">
      <alignment vertical="center"/>
    </xf>
    <xf numFmtId="0" fontId="0" fillId="4" borderId="5" xfId="0" applyFill="1" applyBorder="1">
      <alignment vertical="center"/>
    </xf>
    <xf numFmtId="176" fontId="0" fillId="4" borderId="8" xfId="0" applyNumberFormat="1" applyFill="1" applyBorder="1">
      <alignment vertical="center"/>
    </xf>
    <xf numFmtId="176" fontId="0" fillId="4" borderId="6" xfId="0" applyNumberFormat="1" applyFill="1" applyBorder="1">
      <alignment vertical="center"/>
    </xf>
    <xf numFmtId="0" fontId="0" fillId="4" borderId="6" xfId="0" applyFill="1" applyBorder="1">
      <alignment vertical="center"/>
    </xf>
    <xf numFmtId="0" fontId="0" fillId="5" borderId="1" xfId="0" applyFill="1" applyBorder="1">
      <alignment vertical="center"/>
    </xf>
    <xf numFmtId="176" fontId="0" fillId="5" borderId="7" xfId="0" applyNumberFormat="1" applyFill="1" applyBorder="1">
      <alignment vertical="center"/>
    </xf>
    <xf numFmtId="176" fontId="0" fillId="5" borderId="2" xfId="0" applyNumberFormat="1" applyFill="1" applyBorder="1">
      <alignment vertical="center"/>
    </xf>
    <xf numFmtId="0" fontId="0" fillId="5" borderId="3" xfId="0" applyFill="1" applyBorder="1">
      <alignment vertical="center"/>
    </xf>
    <xf numFmtId="176" fontId="0" fillId="5" borderId="0" xfId="0" applyNumberFormat="1" applyFill="1" applyBorder="1">
      <alignment vertical="center"/>
    </xf>
    <xf numFmtId="176" fontId="0" fillId="5" borderId="4" xfId="0" applyNumberFormat="1" applyFill="1" applyBorder="1">
      <alignment vertical="center"/>
    </xf>
    <xf numFmtId="0" fontId="0" fillId="5" borderId="5" xfId="0" applyFill="1" applyBorder="1">
      <alignment vertical="center"/>
    </xf>
    <xf numFmtId="176" fontId="0" fillId="5" borderId="8" xfId="0" applyNumberFormat="1" applyFill="1" applyBorder="1">
      <alignment vertical="center"/>
    </xf>
    <xf numFmtId="176" fontId="0" fillId="5" borderId="6" xfId="0" applyNumberFormat="1" applyFill="1" applyBorder="1">
      <alignment vertical="center"/>
    </xf>
    <xf numFmtId="0" fontId="0" fillId="5" borderId="4" xfId="0" applyFill="1" applyBorder="1">
      <alignment vertical="center"/>
    </xf>
    <xf numFmtId="176" fontId="0" fillId="2" borderId="3" xfId="0" applyNumberFormat="1" applyFill="1" applyBorder="1">
      <alignment vertical="center"/>
    </xf>
    <xf numFmtId="176" fontId="0" fillId="2" borderId="5" xfId="0" applyNumberFormat="1" applyFill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861C1-0D90-4EE4-98ED-10F8DC18DCD2}">
  <dimension ref="A1:N136"/>
  <sheetViews>
    <sheetView tabSelected="1" topLeftCell="A102" zoomScale="108" workbookViewId="0">
      <selection activeCell="L111" sqref="L111"/>
    </sheetView>
  </sheetViews>
  <sheetFormatPr defaultRowHeight="14.25" x14ac:dyDescent="0.2"/>
  <cols>
    <col min="1" max="2" width="11.625" customWidth="1"/>
    <col min="3" max="3" width="9" style="2"/>
    <col min="4" max="4" width="12" style="2" customWidth="1"/>
    <col min="5" max="5" width="10.5" customWidth="1"/>
    <col min="8" max="8" width="13" bestFit="1" customWidth="1"/>
    <col min="13" max="13" width="12.25" customWidth="1"/>
  </cols>
  <sheetData>
    <row r="1" spans="1:14" x14ac:dyDescent="0.2">
      <c r="B1" t="s">
        <v>10</v>
      </c>
      <c r="C1" s="2" t="s">
        <v>11</v>
      </c>
      <c r="E1" s="2" t="s">
        <v>12</v>
      </c>
      <c r="H1" t="s">
        <v>183</v>
      </c>
      <c r="I1" s="1" t="s">
        <v>13</v>
      </c>
      <c r="J1" t="s">
        <v>16</v>
      </c>
      <c r="K1" s="4" t="s">
        <v>17</v>
      </c>
      <c r="L1" s="6" t="s">
        <v>18</v>
      </c>
      <c r="M1" s="8" t="s">
        <v>17</v>
      </c>
    </row>
    <row r="2" spans="1:14" s="4" customFormat="1" x14ac:dyDescent="0.2">
      <c r="A2" s="4" t="s">
        <v>0</v>
      </c>
      <c r="B2" s="13" t="s">
        <v>19</v>
      </c>
      <c r="C2" s="14">
        <v>3.0000000000000001E-3</v>
      </c>
      <c r="D2" s="10">
        <f>SUM(C2:C15)</f>
        <v>4.1080000000000005</v>
      </c>
      <c r="E2" s="5">
        <f>E16+D2</f>
        <v>179.16800000000001</v>
      </c>
      <c r="F2" s="4" t="s">
        <v>86</v>
      </c>
      <c r="H2" s="4">
        <f>C2/M2</f>
        <v>2.0979020979020979E-4</v>
      </c>
      <c r="L2" s="4" t="s">
        <v>176</v>
      </c>
      <c r="M2" s="4">
        <v>14.3</v>
      </c>
      <c r="N2" s="4">
        <v>2</v>
      </c>
    </row>
    <row r="3" spans="1:14" s="4" customFormat="1" x14ac:dyDescent="0.2">
      <c r="A3" s="4">
        <v>0.06</v>
      </c>
      <c r="B3" s="15" t="s">
        <v>42</v>
      </c>
      <c r="C3" s="16">
        <v>0.05</v>
      </c>
      <c r="D3" s="11"/>
      <c r="F3" s="4" t="s">
        <v>85</v>
      </c>
      <c r="H3" s="4">
        <f>C3/M3</f>
        <v>1.7482517482517483E-4</v>
      </c>
      <c r="L3" s="4" t="s">
        <v>177</v>
      </c>
      <c r="M3" s="4">
        <v>286</v>
      </c>
      <c r="N3" s="4">
        <v>3</v>
      </c>
    </row>
    <row r="4" spans="1:14" s="4" customFormat="1" x14ac:dyDescent="0.2">
      <c r="A4" s="4">
        <v>4.1079999999999997</v>
      </c>
      <c r="B4" s="15" t="s">
        <v>22</v>
      </c>
      <c r="C4" s="16">
        <v>5.0000000000000001E-3</v>
      </c>
      <c r="D4" s="11"/>
      <c r="F4" s="4" t="s">
        <v>87</v>
      </c>
      <c r="H4" s="4">
        <f>C4/M2</f>
        <v>3.4965034965034965E-4</v>
      </c>
      <c r="L4" s="4" t="s">
        <v>178</v>
      </c>
      <c r="M4" s="4">
        <v>14250</v>
      </c>
      <c r="N4" s="4">
        <v>4</v>
      </c>
    </row>
    <row r="5" spans="1:14" s="4" customFormat="1" x14ac:dyDescent="0.2">
      <c r="B5" s="15" t="s">
        <v>23</v>
      </c>
      <c r="C5" s="16">
        <v>1.4999999999999999E-2</v>
      </c>
      <c r="D5" s="11"/>
      <c r="F5" s="4" t="s">
        <v>88</v>
      </c>
      <c r="H5" s="4">
        <f>C5/M6</f>
        <v>4.4776119402985071E-5</v>
      </c>
      <c r="L5" s="4" t="s">
        <v>179</v>
      </c>
      <c r="M5" s="4">
        <v>12500</v>
      </c>
      <c r="N5" s="4">
        <v>5</v>
      </c>
    </row>
    <row r="6" spans="1:14" s="4" customFormat="1" x14ac:dyDescent="0.2">
      <c r="B6" s="15" t="s">
        <v>24</v>
      </c>
      <c r="C6" s="16">
        <v>7.0000000000000007E-2</v>
      </c>
      <c r="D6" s="11"/>
      <c r="F6" s="4" t="s">
        <v>89</v>
      </c>
      <c r="H6" s="4">
        <f>C6/M7</f>
        <v>2.5000000000000001E-4</v>
      </c>
      <c r="L6" s="4" t="s">
        <v>180</v>
      </c>
      <c r="M6" s="4">
        <v>335</v>
      </c>
      <c r="N6" s="4">
        <v>6</v>
      </c>
    </row>
    <row r="7" spans="1:14" s="4" customFormat="1" x14ac:dyDescent="0.2">
      <c r="B7" s="15" t="s">
        <v>26</v>
      </c>
      <c r="C7" s="16">
        <v>1.4999999999999999E-2</v>
      </c>
      <c r="D7" s="11"/>
      <c r="F7" s="4" t="s">
        <v>90</v>
      </c>
      <c r="H7" s="4">
        <f>C7/M6</f>
        <v>4.4776119402985071E-5</v>
      </c>
      <c r="L7" s="4" t="s">
        <v>181</v>
      </c>
      <c r="M7" s="4">
        <v>280</v>
      </c>
      <c r="N7" s="4">
        <v>7</v>
      </c>
    </row>
    <row r="8" spans="1:14" s="4" customFormat="1" x14ac:dyDescent="0.2">
      <c r="B8" s="15" t="s">
        <v>61</v>
      </c>
      <c r="C8" s="16">
        <v>0</v>
      </c>
      <c r="D8" s="11"/>
      <c r="F8" s="4" t="s">
        <v>96</v>
      </c>
      <c r="H8" s="4">
        <f>C8/M3</f>
        <v>0</v>
      </c>
      <c r="L8" s="4" t="s">
        <v>182</v>
      </c>
      <c r="M8" s="4">
        <v>160</v>
      </c>
      <c r="N8" s="4">
        <v>8</v>
      </c>
    </row>
    <row r="9" spans="1:14" s="4" customFormat="1" x14ac:dyDescent="0.2">
      <c r="B9" s="15" t="s">
        <v>28</v>
      </c>
      <c r="C9" s="16">
        <v>3.8</v>
      </c>
      <c r="D9" s="11"/>
      <c r="F9" s="4" t="s">
        <v>91</v>
      </c>
      <c r="H9" s="4">
        <f>C9/M5</f>
        <v>3.0399999999999996E-4</v>
      </c>
    </row>
    <row r="10" spans="1:14" s="4" customFormat="1" x14ac:dyDescent="0.2">
      <c r="B10" s="15" t="s">
        <v>29</v>
      </c>
      <c r="C10" s="16">
        <v>1.4999999999999999E-2</v>
      </c>
      <c r="D10" s="11"/>
      <c r="F10" s="4" t="s">
        <v>92</v>
      </c>
      <c r="H10" s="4">
        <f>C10/M6</f>
        <v>4.4776119402985071E-5</v>
      </c>
    </row>
    <row r="11" spans="1:14" s="4" customFormat="1" x14ac:dyDescent="0.2">
      <c r="B11" s="15" t="s">
        <v>30</v>
      </c>
      <c r="C11" s="16">
        <v>7.0000000000000007E-2</v>
      </c>
      <c r="D11" s="11"/>
      <c r="F11" s="4" t="s">
        <v>93</v>
      </c>
      <c r="H11" s="4">
        <f>C11/M7</f>
        <v>2.5000000000000001E-4</v>
      </c>
    </row>
    <row r="12" spans="1:14" s="4" customFormat="1" x14ac:dyDescent="0.2">
      <c r="B12" s="15" t="s">
        <v>56</v>
      </c>
      <c r="C12" s="16">
        <v>0</v>
      </c>
      <c r="D12" s="11"/>
      <c r="F12" s="4" t="s">
        <v>94</v>
      </c>
      <c r="H12" s="4">
        <f>C12/M4</f>
        <v>0</v>
      </c>
    </row>
    <row r="13" spans="1:14" s="4" customFormat="1" x14ac:dyDescent="0.2">
      <c r="B13" s="15" t="s">
        <v>32</v>
      </c>
      <c r="C13" s="16">
        <v>1.4999999999999999E-2</v>
      </c>
      <c r="D13" s="11"/>
      <c r="F13" s="4" t="s">
        <v>95</v>
      </c>
      <c r="H13" s="4">
        <f>C13/M6</f>
        <v>4.4776119402985071E-5</v>
      </c>
    </row>
    <row r="14" spans="1:14" s="4" customFormat="1" x14ac:dyDescent="0.2">
      <c r="B14" s="15" t="s">
        <v>33</v>
      </c>
      <c r="C14" s="16">
        <v>2.5000000000000001E-2</v>
      </c>
      <c r="D14" s="11"/>
      <c r="F14" s="4" t="s">
        <v>97</v>
      </c>
      <c r="H14" s="4">
        <f>C14/M3</f>
        <v>8.7412587412587413E-5</v>
      </c>
    </row>
    <row r="15" spans="1:14" s="4" customFormat="1" x14ac:dyDescent="0.2">
      <c r="B15" s="17" t="s">
        <v>35</v>
      </c>
      <c r="C15" s="18">
        <v>2.5000000000000001E-2</v>
      </c>
      <c r="D15" s="12"/>
      <c r="F15" s="4" t="s">
        <v>98</v>
      </c>
      <c r="H15" s="4">
        <f>C15/M6</f>
        <v>7.4626865671641792E-5</v>
      </c>
    </row>
    <row r="16" spans="1:14" s="4" customFormat="1" x14ac:dyDescent="0.2">
      <c r="B16" s="19" t="s">
        <v>36</v>
      </c>
      <c r="C16" s="20">
        <v>5.0000000000000001E-3</v>
      </c>
      <c r="D16" s="10">
        <f>SUM(C16:C18)</f>
        <v>0.06</v>
      </c>
      <c r="E16" s="5">
        <f>E19+D16</f>
        <v>175.06</v>
      </c>
      <c r="F16" s="4" t="s">
        <v>99</v>
      </c>
      <c r="H16" s="4">
        <f>C16/M2*0.87</f>
        <v>3.0419580419580418E-4</v>
      </c>
    </row>
    <row r="17" spans="1:8" s="4" customFormat="1" x14ac:dyDescent="0.2">
      <c r="B17" s="21" t="s">
        <v>37</v>
      </c>
      <c r="C17" s="22">
        <v>0.05</v>
      </c>
      <c r="D17" s="11"/>
      <c r="F17" s="4" t="s">
        <v>100</v>
      </c>
      <c r="H17" s="4">
        <f>C17/M3*0.2</f>
        <v>3.4965034965034965E-5</v>
      </c>
    </row>
    <row r="18" spans="1:8" s="4" customFormat="1" x14ac:dyDescent="0.2">
      <c r="B18" s="23" t="s">
        <v>38</v>
      </c>
      <c r="C18" s="24">
        <v>5.0000000000000001E-3</v>
      </c>
      <c r="D18" s="12"/>
      <c r="F18" s="4" t="s">
        <v>101</v>
      </c>
      <c r="H18" s="4">
        <f>C18/M2*0.2</f>
        <v>6.993006993006993E-5</v>
      </c>
    </row>
    <row r="19" spans="1:8" s="4" customFormat="1" x14ac:dyDescent="0.2">
      <c r="B19" s="13" t="s">
        <v>46</v>
      </c>
      <c r="C19" s="14">
        <f>2-C20-C21-C22</f>
        <v>1.9400000000000002</v>
      </c>
      <c r="D19" s="10">
        <f>SUM(C19:C31)</f>
        <v>10.946999999999999</v>
      </c>
      <c r="E19" s="5">
        <f>E32+D19</f>
        <v>175</v>
      </c>
      <c r="F19" s="4" t="s">
        <v>102</v>
      </c>
    </row>
    <row r="20" spans="1:8" s="4" customFormat="1" x14ac:dyDescent="0.2">
      <c r="A20" s="4" t="s">
        <v>2</v>
      </c>
      <c r="B20" s="15" t="s">
        <v>36</v>
      </c>
      <c r="C20" s="16">
        <v>5.0000000000000001E-3</v>
      </c>
      <c r="D20" s="11"/>
      <c r="F20" s="4" t="s">
        <v>103</v>
      </c>
      <c r="H20" s="4">
        <f>C20/M2*0.72</f>
        <v>2.5174825174825174E-4</v>
      </c>
    </row>
    <row r="21" spans="1:8" s="4" customFormat="1" x14ac:dyDescent="0.2">
      <c r="A21" s="4">
        <v>5.6000000000000001E-2</v>
      </c>
      <c r="B21" s="15" t="s">
        <v>40</v>
      </c>
      <c r="C21" s="16">
        <v>0.05</v>
      </c>
      <c r="D21" s="11"/>
      <c r="F21" s="4" t="s">
        <v>104</v>
      </c>
      <c r="H21" s="4">
        <f>C21/M3*0.81</f>
        <v>1.4160839160839162E-4</v>
      </c>
    </row>
    <row r="22" spans="1:8" s="4" customFormat="1" x14ac:dyDescent="0.2">
      <c r="B22" s="15" t="s">
        <v>38</v>
      </c>
      <c r="C22" s="16">
        <v>5.0000000000000001E-3</v>
      </c>
      <c r="D22" s="11"/>
      <c r="F22" s="4" t="s">
        <v>105</v>
      </c>
      <c r="H22" s="4">
        <f>C22/M2*0.72</f>
        <v>2.5174825174825174E-4</v>
      </c>
    </row>
    <row r="23" spans="1:8" s="4" customFormat="1" x14ac:dyDescent="0.2">
      <c r="B23" s="15" t="s">
        <v>14</v>
      </c>
      <c r="C23" s="16">
        <f>2-C24-C25-C26</f>
        <v>1.9400000000000002</v>
      </c>
      <c r="D23" s="11"/>
      <c r="F23" s="4" t="s">
        <v>106</v>
      </c>
    </row>
    <row r="24" spans="1:8" s="4" customFormat="1" x14ac:dyDescent="0.2">
      <c r="A24" s="4" t="s">
        <v>4</v>
      </c>
      <c r="B24" s="15" t="s">
        <v>36</v>
      </c>
      <c r="C24" s="16">
        <v>5.0000000000000001E-3</v>
      </c>
      <c r="D24" s="11"/>
      <c r="F24" s="4" t="s">
        <v>103</v>
      </c>
      <c r="H24" s="4">
        <f>C24/M2*0.72</f>
        <v>2.5174825174825174E-4</v>
      </c>
    </row>
    <row r="25" spans="1:8" s="4" customFormat="1" x14ac:dyDescent="0.2">
      <c r="A25" s="4">
        <v>5.6000000000000001E-2</v>
      </c>
      <c r="B25" s="15" t="s">
        <v>40</v>
      </c>
      <c r="C25" s="16">
        <v>0.05</v>
      </c>
      <c r="D25" s="11"/>
      <c r="F25" s="4" t="s">
        <v>104</v>
      </c>
      <c r="H25" s="4">
        <f>C25/M3*0.81</f>
        <v>1.4160839160839162E-4</v>
      </c>
    </row>
    <row r="26" spans="1:8" s="4" customFormat="1" x14ac:dyDescent="0.2">
      <c r="B26" s="15" t="s">
        <v>38</v>
      </c>
      <c r="C26" s="16">
        <v>5.0000000000000001E-3</v>
      </c>
      <c r="D26" s="11"/>
      <c r="F26" s="4" t="s">
        <v>105</v>
      </c>
      <c r="H26" s="4">
        <f>C26/M2*0.72</f>
        <v>2.5174825174825174E-4</v>
      </c>
    </row>
    <row r="27" spans="1:8" s="4" customFormat="1" x14ac:dyDescent="0.2">
      <c r="B27" s="15" t="s">
        <v>15</v>
      </c>
      <c r="C27" s="16">
        <f>2-SUM(C28:C30)</f>
        <v>1.94</v>
      </c>
      <c r="D27" s="11"/>
      <c r="F27" s="4" t="s">
        <v>107</v>
      </c>
    </row>
    <row r="28" spans="1:8" s="4" customFormat="1" x14ac:dyDescent="0.2">
      <c r="A28" s="4" t="s">
        <v>7</v>
      </c>
      <c r="B28" s="15" t="s">
        <v>36</v>
      </c>
      <c r="C28" s="16">
        <v>5.0000000000000001E-3</v>
      </c>
      <c r="D28" s="11"/>
      <c r="F28" s="4" t="s">
        <v>103</v>
      </c>
      <c r="H28" s="4">
        <f>C28/M2*0.72</f>
        <v>2.5174825174825174E-4</v>
      </c>
    </row>
    <row r="29" spans="1:8" s="4" customFormat="1" x14ac:dyDescent="0.2">
      <c r="A29" s="4">
        <v>5.6000000000000001E-2</v>
      </c>
      <c r="B29" s="15" t="s">
        <v>40</v>
      </c>
      <c r="C29" s="16">
        <v>0.05</v>
      </c>
      <c r="D29" s="11"/>
      <c r="F29" s="4" t="s">
        <v>104</v>
      </c>
      <c r="H29" s="4">
        <f>C29/M3*0.81</f>
        <v>1.4160839160839162E-4</v>
      </c>
    </row>
    <row r="30" spans="1:8" s="4" customFormat="1" x14ac:dyDescent="0.2">
      <c r="B30" s="15" t="s">
        <v>38</v>
      </c>
      <c r="C30" s="16">
        <v>5.0000000000000001E-3</v>
      </c>
      <c r="D30" s="11"/>
      <c r="F30" s="4" t="s">
        <v>105</v>
      </c>
      <c r="H30" s="4">
        <f>C30/M2*0.72</f>
        <v>2.5174825174825174E-4</v>
      </c>
    </row>
    <row r="31" spans="1:8" s="4" customFormat="1" x14ac:dyDescent="0.2">
      <c r="B31" s="17" t="s">
        <v>47</v>
      </c>
      <c r="C31" s="18">
        <f>5-SUM(C32:C37)</f>
        <v>4.9470000000000001</v>
      </c>
      <c r="D31" s="12"/>
      <c r="F31" s="4" t="s">
        <v>63</v>
      </c>
    </row>
    <row r="32" spans="1:8" s="4" customFormat="1" x14ac:dyDescent="0.2">
      <c r="A32" s="4" t="s">
        <v>1</v>
      </c>
      <c r="B32" s="19" t="s">
        <v>36</v>
      </c>
      <c r="C32" s="20">
        <v>3.0000000000000001E-3</v>
      </c>
      <c r="D32" s="10">
        <f>SUM(C32:C37)</f>
        <v>5.3000000000000005E-2</v>
      </c>
      <c r="E32" s="5">
        <f>E37+D32</f>
        <v>164.053</v>
      </c>
      <c r="F32" s="4" t="s">
        <v>108</v>
      </c>
      <c r="H32" s="4">
        <f>C32/M2</f>
        <v>2.0979020979020979E-4</v>
      </c>
    </row>
    <row r="33" spans="1:8" s="4" customFormat="1" x14ac:dyDescent="0.2">
      <c r="B33" s="21" t="s">
        <v>61</v>
      </c>
      <c r="C33" s="22">
        <v>0</v>
      </c>
      <c r="D33" s="11"/>
      <c r="F33" s="4" t="s">
        <v>109</v>
      </c>
      <c r="H33" s="4">
        <f>C33/M3</f>
        <v>0</v>
      </c>
    </row>
    <row r="34" spans="1:8" s="4" customFormat="1" x14ac:dyDescent="0.2">
      <c r="B34" s="21" t="s">
        <v>60</v>
      </c>
      <c r="C34" s="22">
        <v>0</v>
      </c>
      <c r="D34" s="11"/>
      <c r="F34" s="4" t="s">
        <v>110</v>
      </c>
      <c r="H34" s="4">
        <f>C34/M6</f>
        <v>0</v>
      </c>
    </row>
    <row r="35" spans="1:8" s="4" customFormat="1" x14ac:dyDescent="0.2">
      <c r="B35" s="21" t="s">
        <v>49</v>
      </c>
      <c r="C35" s="22">
        <v>0</v>
      </c>
      <c r="D35" s="11"/>
      <c r="F35" s="4" t="s">
        <v>111</v>
      </c>
      <c r="H35" s="4">
        <f>C35/M4</f>
        <v>0</v>
      </c>
    </row>
    <row r="36" spans="1:8" s="4" customFormat="1" x14ac:dyDescent="0.2">
      <c r="B36" s="21" t="s">
        <v>59</v>
      </c>
      <c r="C36" s="22">
        <v>0</v>
      </c>
      <c r="D36" s="11"/>
      <c r="F36" s="4" t="s">
        <v>112</v>
      </c>
      <c r="H36" s="4">
        <f>C36/M6</f>
        <v>0</v>
      </c>
    </row>
    <row r="37" spans="1:8" s="4" customFormat="1" x14ac:dyDescent="0.2">
      <c r="B37" s="23" t="s">
        <v>33</v>
      </c>
      <c r="C37" s="24">
        <v>0.05</v>
      </c>
      <c r="D37" s="25"/>
      <c r="E37" s="3">
        <v>164</v>
      </c>
      <c r="F37" s="4" t="s">
        <v>113</v>
      </c>
      <c r="H37" s="4">
        <f>C37/M3</f>
        <v>1.7482517482517483E-4</v>
      </c>
    </row>
    <row r="38" spans="1:8" s="4" customFormat="1" x14ac:dyDescent="0.2">
      <c r="B38" s="13" t="s">
        <v>31</v>
      </c>
      <c r="C38" s="14">
        <v>1.4999999999999999E-2</v>
      </c>
      <c r="D38" s="10">
        <f>SUM(C38:C44)</f>
        <v>1.9</v>
      </c>
      <c r="F38" s="4" t="s">
        <v>114</v>
      </c>
      <c r="H38" s="4">
        <f>C38/M6</f>
        <v>4.4776119402985071E-5</v>
      </c>
    </row>
    <row r="39" spans="1:8" s="4" customFormat="1" x14ac:dyDescent="0.2">
      <c r="B39" s="15" t="s">
        <v>56</v>
      </c>
      <c r="C39" s="16">
        <v>0</v>
      </c>
      <c r="D39" s="11"/>
      <c r="F39" s="4" t="s">
        <v>115</v>
      </c>
      <c r="H39" s="4">
        <f>C39/M4</f>
        <v>0</v>
      </c>
    </row>
    <row r="40" spans="1:8" s="4" customFormat="1" x14ac:dyDescent="0.2">
      <c r="B40" s="15" t="s">
        <v>27</v>
      </c>
      <c r="C40" s="16">
        <v>1.8</v>
      </c>
      <c r="D40" s="11"/>
      <c r="F40" s="4" t="s">
        <v>116</v>
      </c>
      <c r="H40" s="4">
        <f>C40/M5</f>
        <v>1.44E-4</v>
      </c>
    </row>
    <row r="41" spans="1:8" s="4" customFormat="1" x14ac:dyDescent="0.2">
      <c r="B41" s="15" t="s">
        <v>35</v>
      </c>
      <c r="C41" s="16">
        <v>1.4999999999999999E-2</v>
      </c>
      <c r="D41" s="11"/>
      <c r="F41" s="4" t="s">
        <v>117</v>
      </c>
      <c r="H41" s="4">
        <f>C41/M6</f>
        <v>4.4776119402985071E-5</v>
      </c>
    </row>
    <row r="42" spans="1:8" s="4" customFormat="1" x14ac:dyDescent="0.2">
      <c r="B42" s="15" t="s">
        <v>41</v>
      </c>
      <c r="C42" s="16">
        <v>7.0000000000000007E-2</v>
      </c>
      <c r="D42" s="11"/>
      <c r="F42" s="4" t="s">
        <v>118</v>
      </c>
      <c r="H42" s="4">
        <f>C42/M7</f>
        <v>2.5000000000000001E-4</v>
      </c>
    </row>
    <row r="43" spans="1:8" s="4" customFormat="1" x14ac:dyDescent="0.2">
      <c r="B43" s="15" t="s">
        <v>52</v>
      </c>
      <c r="C43" s="16">
        <v>0</v>
      </c>
      <c r="D43" s="11"/>
      <c r="F43" s="4" t="s">
        <v>119</v>
      </c>
      <c r="H43" s="4">
        <f>C43/M3</f>
        <v>0</v>
      </c>
    </row>
    <row r="44" spans="1:8" s="4" customFormat="1" x14ac:dyDescent="0.2">
      <c r="B44" s="17" t="s">
        <v>48</v>
      </c>
      <c r="C44" s="18">
        <v>0</v>
      </c>
      <c r="D44" s="12">
        <f>E37-D38</f>
        <v>162.1</v>
      </c>
      <c r="F44" s="4" t="s">
        <v>120</v>
      </c>
      <c r="H44" s="4">
        <f>C44/M2</f>
        <v>0</v>
      </c>
    </row>
    <row r="46" spans="1:8" s="6" customFormat="1" x14ac:dyDescent="0.2">
      <c r="A46" s="6" t="s">
        <v>3</v>
      </c>
      <c r="B46" s="26" t="s">
        <v>51</v>
      </c>
      <c r="C46" s="27">
        <v>0</v>
      </c>
      <c r="D46" s="28">
        <f>SUM(C46:C60)</f>
        <v>4.1775000000000011</v>
      </c>
      <c r="E46" s="7">
        <f>E61+D46</f>
        <v>136.73750000000001</v>
      </c>
      <c r="F46" s="6" t="s">
        <v>121</v>
      </c>
      <c r="H46" s="6">
        <f>C46/M2</f>
        <v>0</v>
      </c>
    </row>
    <row r="47" spans="1:8" s="6" customFormat="1" x14ac:dyDescent="0.2">
      <c r="A47" s="6">
        <v>0.06</v>
      </c>
      <c r="B47" s="29" t="s">
        <v>42</v>
      </c>
      <c r="C47" s="30">
        <v>0.05</v>
      </c>
      <c r="D47" s="31"/>
      <c r="F47" s="6" t="s">
        <v>122</v>
      </c>
      <c r="H47" s="6">
        <f>C47/M3</f>
        <v>1.7482517482517483E-4</v>
      </c>
    </row>
    <row r="48" spans="1:8" s="6" customFormat="1" x14ac:dyDescent="0.2">
      <c r="A48" s="6">
        <v>4.1775000000000002</v>
      </c>
      <c r="B48" s="29" t="s">
        <v>22</v>
      </c>
      <c r="C48" s="30">
        <v>5.0000000000000001E-3</v>
      </c>
      <c r="D48" s="31"/>
      <c r="F48" s="6" t="s">
        <v>123</v>
      </c>
      <c r="H48" s="6">
        <f>C48/M2</f>
        <v>3.4965034965034965E-4</v>
      </c>
    </row>
    <row r="49" spans="2:8" s="6" customFormat="1" x14ac:dyDescent="0.2">
      <c r="B49" s="29" t="s">
        <v>23</v>
      </c>
      <c r="C49" s="30">
        <v>1.4999999999999999E-2</v>
      </c>
      <c r="D49" s="31"/>
      <c r="F49" s="6" t="s">
        <v>124</v>
      </c>
      <c r="H49" s="6">
        <f>C49/M6</f>
        <v>4.4776119402985071E-5</v>
      </c>
    </row>
    <row r="50" spans="2:8" s="6" customFormat="1" x14ac:dyDescent="0.2">
      <c r="B50" s="29" t="s">
        <v>50</v>
      </c>
      <c r="C50" s="30">
        <v>0</v>
      </c>
      <c r="D50" s="31"/>
      <c r="F50" s="6" t="s">
        <v>125</v>
      </c>
      <c r="H50" s="6">
        <f>C50/M7</f>
        <v>0</v>
      </c>
    </row>
    <row r="51" spans="2:8" s="6" customFormat="1" x14ac:dyDescent="0.2">
      <c r="B51" s="29" t="s">
        <v>43</v>
      </c>
      <c r="C51" s="30">
        <v>2</v>
      </c>
      <c r="D51" s="31"/>
      <c r="F51" s="6" t="s">
        <v>126</v>
      </c>
      <c r="H51" s="6">
        <f>C51/M4</f>
        <v>1.4035087719298245E-4</v>
      </c>
    </row>
    <row r="52" spans="2:8" s="6" customFormat="1" x14ac:dyDescent="0.2">
      <c r="B52" s="29" t="s">
        <v>26</v>
      </c>
      <c r="C52" s="30">
        <v>1.4999999999999999E-2</v>
      </c>
      <c r="D52" s="31"/>
      <c r="F52" s="6" t="s">
        <v>127</v>
      </c>
      <c r="H52" s="7">
        <f>C52/M6</f>
        <v>4.4776119402985071E-5</v>
      </c>
    </row>
    <row r="53" spans="2:8" s="6" customFormat="1" x14ac:dyDescent="0.2">
      <c r="B53" s="29" t="s">
        <v>20</v>
      </c>
      <c r="C53" s="30">
        <v>1.2500000000000001E-2</v>
      </c>
      <c r="D53" s="31"/>
      <c r="F53" s="6" t="s">
        <v>128</v>
      </c>
      <c r="H53" s="6">
        <f>C53/M3</f>
        <v>4.3706293706293706E-5</v>
      </c>
    </row>
    <row r="54" spans="2:8" s="6" customFormat="1" x14ac:dyDescent="0.2">
      <c r="B54" s="29" t="s">
        <v>55</v>
      </c>
      <c r="C54" s="30">
        <v>0</v>
      </c>
      <c r="D54" s="31"/>
      <c r="F54" s="6" t="s">
        <v>129</v>
      </c>
      <c r="H54" s="6">
        <f>C54/M5</f>
        <v>0</v>
      </c>
    </row>
    <row r="55" spans="2:8" s="6" customFormat="1" x14ac:dyDescent="0.2">
      <c r="B55" s="29" t="s">
        <v>29</v>
      </c>
      <c r="C55" s="30">
        <v>1.4999999999999999E-2</v>
      </c>
      <c r="D55" s="31"/>
      <c r="F55" s="6" t="s">
        <v>130</v>
      </c>
      <c r="H55" s="6">
        <f>C55/M6</f>
        <v>4.4776119402985071E-5</v>
      </c>
    </row>
    <row r="56" spans="2:8" s="6" customFormat="1" x14ac:dyDescent="0.2">
      <c r="B56" s="29" t="s">
        <v>62</v>
      </c>
      <c r="C56" s="30">
        <v>0</v>
      </c>
      <c r="D56" s="31"/>
      <c r="F56" s="6" t="s">
        <v>131</v>
      </c>
      <c r="H56" s="6">
        <f>C56/M7</f>
        <v>0</v>
      </c>
    </row>
    <row r="57" spans="2:8" s="6" customFormat="1" x14ac:dyDescent="0.2">
      <c r="B57" s="29" t="s">
        <v>44</v>
      </c>
      <c r="C57" s="30">
        <v>2</v>
      </c>
      <c r="D57" s="31"/>
      <c r="F57" s="6" t="s">
        <v>132</v>
      </c>
      <c r="H57" s="6">
        <f>C57/M4</f>
        <v>1.4035087719298245E-4</v>
      </c>
    </row>
    <row r="58" spans="2:8" s="6" customFormat="1" x14ac:dyDescent="0.2">
      <c r="B58" s="29" t="s">
        <v>32</v>
      </c>
      <c r="C58" s="30">
        <v>1.4999999999999999E-2</v>
      </c>
      <c r="D58" s="31"/>
      <c r="F58" s="6" t="s">
        <v>133</v>
      </c>
      <c r="H58" s="6">
        <f>C58/M6</f>
        <v>4.4776119402985071E-5</v>
      </c>
    </row>
    <row r="59" spans="2:8" s="6" customFormat="1" x14ac:dyDescent="0.2">
      <c r="B59" s="29" t="s">
        <v>33</v>
      </c>
      <c r="C59" s="30">
        <v>2.5000000000000001E-2</v>
      </c>
      <c r="D59" s="31"/>
      <c r="F59" s="6" t="s">
        <v>134</v>
      </c>
      <c r="H59" s="6">
        <f>C59/M3</f>
        <v>8.7412587412587413E-5</v>
      </c>
    </row>
    <row r="60" spans="2:8" s="6" customFormat="1" x14ac:dyDescent="0.2">
      <c r="B60" s="32" t="s">
        <v>35</v>
      </c>
      <c r="C60" s="33">
        <v>2.5000000000000001E-2</v>
      </c>
      <c r="D60" s="34"/>
      <c r="F60" s="6" t="s">
        <v>135</v>
      </c>
      <c r="H60" s="6">
        <f>C60/M6</f>
        <v>7.4626865671641792E-5</v>
      </c>
    </row>
    <row r="61" spans="2:8" s="6" customFormat="1" x14ac:dyDescent="0.2">
      <c r="B61" s="19" t="s">
        <v>36</v>
      </c>
      <c r="C61" s="20">
        <v>5.0000000000000001E-3</v>
      </c>
      <c r="D61" s="28">
        <f>SUM(C61:C63)</f>
        <v>0.06</v>
      </c>
      <c r="E61" s="7">
        <f>E64+D61</f>
        <v>132.56</v>
      </c>
      <c r="F61" s="6" t="s">
        <v>136</v>
      </c>
      <c r="H61" s="6">
        <f>C61/M2*0.87</f>
        <v>3.0419580419580418E-4</v>
      </c>
    </row>
    <row r="62" spans="2:8" s="6" customFormat="1" x14ac:dyDescent="0.2">
      <c r="B62" s="21" t="s">
        <v>37</v>
      </c>
      <c r="C62" s="22">
        <v>0.05</v>
      </c>
      <c r="D62" s="31"/>
      <c r="F62" s="6" t="s">
        <v>137</v>
      </c>
      <c r="H62" s="6">
        <f>C62/M3*0.2</f>
        <v>3.4965034965034965E-5</v>
      </c>
    </row>
    <row r="63" spans="2:8" s="6" customFormat="1" x14ac:dyDescent="0.2">
      <c r="B63" s="23" t="s">
        <v>38</v>
      </c>
      <c r="C63" s="24">
        <v>5.0000000000000001E-3</v>
      </c>
      <c r="D63" s="35"/>
      <c r="F63" s="6" t="s">
        <v>138</v>
      </c>
      <c r="H63" s="6">
        <f>C63/M2*0.2</f>
        <v>6.993006993006993E-5</v>
      </c>
    </row>
    <row r="64" spans="2:8" s="6" customFormat="1" x14ac:dyDescent="0.2">
      <c r="B64" s="26" t="s">
        <v>46</v>
      </c>
      <c r="C64" s="27">
        <f>2-SUM(C65:C67)</f>
        <v>1.944</v>
      </c>
      <c r="D64" s="28">
        <f>SUM(C64:C76)</f>
        <v>10.945</v>
      </c>
      <c r="E64" s="7">
        <f>E77+D64</f>
        <v>132.5</v>
      </c>
      <c r="F64" s="6" t="s">
        <v>139</v>
      </c>
    </row>
    <row r="65" spans="1:13" s="6" customFormat="1" x14ac:dyDescent="0.2">
      <c r="A65" s="6" t="s">
        <v>2</v>
      </c>
      <c r="B65" s="29" t="s">
        <v>36</v>
      </c>
      <c r="C65" s="30">
        <v>3.0000000000000001E-3</v>
      </c>
      <c r="D65" s="31"/>
      <c r="F65" s="6" t="s">
        <v>140</v>
      </c>
      <c r="H65" s="6">
        <f>C65/M2*0.72</f>
        <v>1.5104895104895105E-4</v>
      </c>
      <c r="L65" s="7"/>
    </row>
    <row r="66" spans="1:13" s="6" customFormat="1" x14ac:dyDescent="0.2">
      <c r="A66" s="6">
        <v>5.6000000000000001E-2</v>
      </c>
      <c r="B66" s="29" t="s">
        <v>40</v>
      </c>
      <c r="C66" s="30">
        <v>0.05</v>
      </c>
      <c r="D66" s="31"/>
      <c r="F66" s="6" t="s">
        <v>141</v>
      </c>
      <c r="H66" s="6">
        <f>C66/M3*0.81</f>
        <v>1.4160839160839162E-4</v>
      </c>
      <c r="L66" s="7"/>
    </row>
    <row r="67" spans="1:13" s="6" customFormat="1" x14ac:dyDescent="0.2">
      <c r="B67" s="29" t="s">
        <v>38</v>
      </c>
      <c r="C67" s="30">
        <v>3.0000000000000001E-3</v>
      </c>
      <c r="D67" s="31"/>
      <c r="F67" s="6" t="s">
        <v>142</v>
      </c>
      <c r="H67" s="6">
        <f>C67/M2*0.72</f>
        <v>1.5104895104895105E-4</v>
      </c>
      <c r="L67" s="7"/>
    </row>
    <row r="68" spans="1:13" s="6" customFormat="1" x14ac:dyDescent="0.2">
      <c r="B68" s="29" t="s">
        <v>14</v>
      </c>
      <c r="C68" s="30">
        <f>2-SUM(C69:C71)</f>
        <v>1.944</v>
      </c>
      <c r="D68" s="31"/>
      <c r="F68" s="6" t="s">
        <v>143</v>
      </c>
      <c r="L68" s="7"/>
    </row>
    <row r="69" spans="1:13" s="6" customFormat="1" x14ac:dyDescent="0.2">
      <c r="A69" s="6" t="s">
        <v>4</v>
      </c>
      <c r="B69" s="29" t="s">
        <v>36</v>
      </c>
      <c r="C69" s="30">
        <v>3.0000000000000001E-3</v>
      </c>
      <c r="D69" s="31"/>
      <c r="F69" s="6" t="s">
        <v>140</v>
      </c>
      <c r="H69" s="6">
        <f>C69/M2*0.72</f>
        <v>1.5104895104895105E-4</v>
      </c>
      <c r="L69" s="7"/>
    </row>
    <row r="70" spans="1:13" s="6" customFormat="1" x14ac:dyDescent="0.2">
      <c r="A70" s="6">
        <v>5.6000000000000001E-2</v>
      </c>
      <c r="B70" s="29" t="s">
        <v>40</v>
      </c>
      <c r="C70" s="30">
        <v>0.05</v>
      </c>
      <c r="D70" s="31"/>
      <c r="F70" s="6" t="s">
        <v>141</v>
      </c>
      <c r="H70" s="6">
        <f>C70/M3*0.81</f>
        <v>1.4160839160839162E-4</v>
      </c>
      <c r="L70" s="7"/>
    </row>
    <row r="71" spans="1:13" s="6" customFormat="1" x14ac:dyDescent="0.2">
      <c r="B71" s="29" t="s">
        <v>38</v>
      </c>
      <c r="C71" s="30">
        <v>3.0000000000000001E-3</v>
      </c>
      <c r="D71" s="31"/>
      <c r="F71" s="6" t="s">
        <v>142</v>
      </c>
      <c r="H71" s="6">
        <f>C71/M2*0.72</f>
        <v>1.5104895104895105E-4</v>
      </c>
      <c r="L71" s="7"/>
      <c r="M71" s="7"/>
    </row>
    <row r="72" spans="1:13" s="6" customFormat="1" x14ac:dyDescent="0.2">
      <c r="B72" s="29" t="s">
        <v>15</v>
      </c>
      <c r="C72" s="30">
        <f>2-SUM(C73:C75)</f>
        <v>1.944</v>
      </c>
      <c r="D72" s="31"/>
      <c r="F72" s="6" t="s">
        <v>144</v>
      </c>
      <c r="L72" s="7"/>
      <c r="M72" s="7"/>
    </row>
    <row r="73" spans="1:13" s="6" customFormat="1" x14ac:dyDescent="0.2">
      <c r="A73" s="6" t="s">
        <v>7</v>
      </c>
      <c r="B73" s="29" t="s">
        <v>36</v>
      </c>
      <c r="C73" s="30">
        <v>3.0000000000000001E-3</v>
      </c>
      <c r="D73" s="31"/>
      <c r="F73" s="6" t="s">
        <v>140</v>
      </c>
      <c r="H73" s="6">
        <f>C73/M2*0.72</f>
        <v>1.5104895104895105E-4</v>
      </c>
      <c r="L73" s="7"/>
      <c r="M73" s="7"/>
    </row>
    <row r="74" spans="1:13" s="6" customFormat="1" x14ac:dyDescent="0.2">
      <c r="A74" s="6">
        <v>5.6000000000000001E-2</v>
      </c>
      <c r="B74" s="29" t="s">
        <v>39</v>
      </c>
      <c r="C74" s="30">
        <v>0.05</v>
      </c>
      <c r="D74" s="31"/>
      <c r="F74" s="6" t="s">
        <v>141</v>
      </c>
      <c r="H74" s="6">
        <f>C74/M3*0.81</f>
        <v>1.4160839160839162E-4</v>
      </c>
      <c r="L74" s="7"/>
      <c r="M74" s="7"/>
    </row>
    <row r="75" spans="1:13" s="6" customFormat="1" x14ac:dyDescent="0.2">
      <c r="B75" s="29" t="s">
        <v>38</v>
      </c>
      <c r="C75" s="30">
        <v>3.0000000000000001E-3</v>
      </c>
      <c r="D75" s="31"/>
      <c r="F75" s="6" t="s">
        <v>142</v>
      </c>
      <c r="H75" s="6">
        <f>C75/M2*0.72</f>
        <v>1.5104895104895105E-4</v>
      </c>
      <c r="L75" s="7"/>
      <c r="M75" s="7"/>
    </row>
    <row r="76" spans="1:13" s="6" customFormat="1" x14ac:dyDescent="0.2">
      <c r="B76" s="32" t="s">
        <v>47</v>
      </c>
      <c r="C76" s="33">
        <f>5-SUM(C77:C78)</f>
        <v>4.9450000000000003</v>
      </c>
      <c r="D76" s="34"/>
      <c r="F76" s="6" t="s">
        <v>64</v>
      </c>
      <c r="L76" s="7"/>
      <c r="M76" s="7"/>
    </row>
    <row r="77" spans="1:13" s="6" customFormat="1" x14ac:dyDescent="0.2">
      <c r="A77" s="6" t="s">
        <v>5</v>
      </c>
      <c r="B77" s="19" t="s">
        <v>36</v>
      </c>
      <c r="C77" s="20">
        <v>5.0000000000000001E-3</v>
      </c>
      <c r="D77" s="28">
        <f>SUM(C77:C78)</f>
        <v>5.5E-2</v>
      </c>
      <c r="E77" s="7">
        <f>E78+D77</f>
        <v>121.55500000000001</v>
      </c>
      <c r="F77" s="7" t="s">
        <v>145</v>
      </c>
      <c r="H77" s="6">
        <f>C77/M2</f>
        <v>3.4965034965034965E-4</v>
      </c>
      <c r="L77" s="7"/>
      <c r="M77" s="7"/>
    </row>
    <row r="78" spans="1:13" s="6" customFormat="1" x14ac:dyDescent="0.2">
      <c r="B78" s="23" t="s">
        <v>21</v>
      </c>
      <c r="C78" s="24">
        <v>0.05</v>
      </c>
      <c r="D78" s="25"/>
      <c r="E78" s="3">
        <v>121.5</v>
      </c>
      <c r="F78" s="7" t="s">
        <v>146</v>
      </c>
      <c r="H78" s="6">
        <f>C78/M3</f>
        <v>1.7482517482517483E-4</v>
      </c>
      <c r="L78" s="7"/>
      <c r="M78" s="7"/>
    </row>
    <row r="79" spans="1:13" s="6" customFormat="1" x14ac:dyDescent="0.2">
      <c r="B79" s="26" t="s">
        <v>26</v>
      </c>
      <c r="C79" s="27">
        <v>1.4999999999999999E-2</v>
      </c>
      <c r="D79" s="28">
        <f>SUM(C79:C89)</f>
        <v>2.085</v>
      </c>
      <c r="F79" s="7" t="s">
        <v>147</v>
      </c>
      <c r="H79" s="6">
        <f>C79/M6</f>
        <v>4.4776119402985071E-5</v>
      </c>
      <c r="L79" s="7"/>
      <c r="M79" s="7"/>
    </row>
    <row r="80" spans="1:13" s="6" customFormat="1" x14ac:dyDescent="0.2">
      <c r="B80" s="29" t="s">
        <v>43</v>
      </c>
      <c r="C80" s="30">
        <v>1</v>
      </c>
      <c r="D80" s="31"/>
      <c r="F80" s="6" t="s">
        <v>148</v>
      </c>
      <c r="H80" s="6">
        <f>C80/M4</f>
        <v>7.0175438596491223E-5</v>
      </c>
      <c r="L80" s="7"/>
      <c r="M80" s="7"/>
    </row>
    <row r="81" spans="1:13" s="6" customFormat="1" x14ac:dyDescent="0.2">
      <c r="B81" s="29" t="s">
        <v>29</v>
      </c>
      <c r="C81" s="30">
        <v>1.4999999999999999E-2</v>
      </c>
      <c r="D81" s="31"/>
      <c r="F81" s="6" t="s">
        <v>149</v>
      </c>
      <c r="H81" s="6">
        <f>C81/M6</f>
        <v>4.4776119402985071E-5</v>
      </c>
      <c r="L81" s="7"/>
      <c r="M81" s="7"/>
    </row>
    <row r="82" spans="1:13" s="6" customFormat="1" x14ac:dyDescent="0.2">
      <c r="B82" s="29" t="s">
        <v>33</v>
      </c>
      <c r="C82" s="30">
        <v>1.2500000000000001E-2</v>
      </c>
      <c r="D82" s="31"/>
      <c r="F82" s="6" t="s">
        <v>150</v>
      </c>
      <c r="H82" s="6">
        <f>C82/M3</f>
        <v>4.3706293706293706E-5</v>
      </c>
      <c r="L82" s="7"/>
      <c r="M82" s="7"/>
    </row>
    <row r="83" spans="1:13" s="6" customFormat="1" x14ac:dyDescent="0.2">
      <c r="B83" s="29" t="s">
        <v>32</v>
      </c>
      <c r="C83" s="30">
        <v>1.4999999999999999E-2</v>
      </c>
      <c r="D83" s="31"/>
      <c r="F83" s="6" t="s">
        <v>151</v>
      </c>
      <c r="H83" s="6">
        <f>C83/M6</f>
        <v>4.4776119402985071E-5</v>
      </c>
      <c r="L83" s="7"/>
      <c r="M83" s="7"/>
    </row>
    <row r="84" spans="1:13" s="6" customFormat="1" x14ac:dyDescent="0.2">
      <c r="B84" s="29" t="s">
        <v>45</v>
      </c>
      <c r="C84" s="30">
        <v>1</v>
      </c>
      <c r="D84" s="31"/>
      <c r="F84" s="6" t="s">
        <v>152</v>
      </c>
      <c r="H84" s="6">
        <f>C84/M4</f>
        <v>7.0175438596491223E-5</v>
      </c>
      <c r="L84" s="7"/>
      <c r="M84" s="7"/>
    </row>
    <row r="85" spans="1:13" s="6" customFormat="1" x14ac:dyDescent="0.2">
      <c r="B85" s="29" t="s">
        <v>55</v>
      </c>
      <c r="C85" s="30">
        <v>0</v>
      </c>
      <c r="D85" s="31"/>
      <c r="F85" s="6" t="s">
        <v>153</v>
      </c>
      <c r="H85" s="6">
        <f>C85/M5</f>
        <v>0</v>
      </c>
    </row>
    <row r="86" spans="1:13" s="6" customFormat="1" x14ac:dyDescent="0.2">
      <c r="B86" s="29" t="s">
        <v>35</v>
      </c>
      <c r="C86" s="30">
        <v>1.4999999999999999E-2</v>
      </c>
      <c r="D86" s="31"/>
      <c r="F86" s="6" t="s">
        <v>154</v>
      </c>
      <c r="H86" s="6">
        <f>C86/M6</f>
        <v>4.4776119402985071E-5</v>
      </c>
      <c r="L86" s="7"/>
      <c r="M86" s="7"/>
    </row>
    <row r="87" spans="1:13" s="6" customFormat="1" x14ac:dyDescent="0.2">
      <c r="B87" s="29" t="s">
        <v>53</v>
      </c>
      <c r="C87" s="30">
        <v>0</v>
      </c>
      <c r="D87" s="31"/>
      <c r="F87" s="6" t="s">
        <v>155</v>
      </c>
      <c r="H87" s="6">
        <f>C87/M7</f>
        <v>0</v>
      </c>
    </row>
    <row r="88" spans="1:13" s="6" customFormat="1" x14ac:dyDescent="0.2">
      <c r="B88" s="29" t="s">
        <v>37</v>
      </c>
      <c r="C88" s="30">
        <v>1.2500000000000001E-2</v>
      </c>
      <c r="D88" s="31"/>
      <c r="F88" s="6" t="s">
        <v>156</v>
      </c>
      <c r="H88" s="6">
        <f>C88/M3</f>
        <v>4.3706293706293706E-5</v>
      </c>
      <c r="L88" s="7"/>
      <c r="M88" s="7"/>
    </row>
    <row r="89" spans="1:13" s="6" customFormat="1" x14ac:dyDescent="0.2">
      <c r="B89" s="32" t="s">
        <v>48</v>
      </c>
      <c r="C89" s="33">
        <v>0</v>
      </c>
      <c r="D89" s="34">
        <f>E78-D79</f>
        <v>119.41500000000001</v>
      </c>
      <c r="F89" s="6" t="s">
        <v>157</v>
      </c>
      <c r="H89" s="6">
        <f>C89/M2</f>
        <v>0</v>
      </c>
    </row>
    <row r="91" spans="1:13" s="8" customFormat="1" x14ac:dyDescent="0.2">
      <c r="A91" s="8" t="s">
        <v>6</v>
      </c>
      <c r="B91" s="36" t="s">
        <v>51</v>
      </c>
      <c r="C91" s="37">
        <v>0</v>
      </c>
      <c r="D91" s="38">
        <f>SUM(C91:C105)</f>
        <v>4.1050000000000004</v>
      </c>
      <c r="E91" s="9">
        <f>E106+D91</f>
        <v>94.165000000000006</v>
      </c>
      <c r="F91" s="8" t="s">
        <v>158</v>
      </c>
      <c r="H91" s="8">
        <f>C91/M2</f>
        <v>0</v>
      </c>
    </row>
    <row r="92" spans="1:13" s="8" customFormat="1" x14ac:dyDescent="0.2">
      <c r="A92" s="8">
        <v>0.06</v>
      </c>
      <c r="B92" s="39" t="s">
        <v>42</v>
      </c>
      <c r="C92" s="40">
        <v>0.05</v>
      </c>
      <c r="D92" s="41"/>
      <c r="F92" s="8" t="s">
        <v>159</v>
      </c>
      <c r="H92" s="8">
        <f>C92/M3</f>
        <v>1.7482517482517483E-4</v>
      </c>
    </row>
    <row r="93" spans="1:13" s="8" customFormat="1" x14ac:dyDescent="0.2">
      <c r="A93" s="8">
        <v>4.1050000000000004</v>
      </c>
      <c r="B93" s="39" t="s">
        <v>22</v>
      </c>
      <c r="C93" s="40">
        <v>5.0000000000000001E-3</v>
      </c>
      <c r="D93" s="41"/>
      <c r="F93" s="8" t="s">
        <v>160</v>
      </c>
      <c r="H93" s="8">
        <f>C93/M2</f>
        <v>3.4965034965034965E-4</v>
      </c>
    </row>
    <row r="94" spans="1:13" s="8" customFormat="1" x14ac:dyDescent="0.2">
      <c r="B94" s="39" t="s">
        <v>23</v>
      </c>
      <c r="C94" s="40">
        <v>1.4999999999999999E-2</v>
      </c>
      <c r="D94" s="41"/>
      <c r="F94" s="8" t="s">
        <v>161</v>
      </c>
      <c r="H94" s="8">
        <f>C94/M6</f>
        <v>4.4776119402985071E-5</v>
      </c>
    </row>
    <row r="95" spans="1:13" s="8" customFormat="1" x14ac:dyDescent="0.2">
      <c r="B95" s="39" t="s">
        <v>24</v>
      </c>
      <c r="C95" s="40">
        <v>7.0000000000000007E-2</v>
      </c>
      <c r="D95" s="41"/>
      <c r="F95" s="8" t="s">
        <v>162</v>
      </c>
      <c r="H95" s="8">
        <f>C95/M7</f>
        <v>2.5000000000000001E-4</v>
      </c>
    </row>
    <row r="96" spans="1:13" s="8" customFormat="1" x14ac:dyDescent="0.2">
      <c r="B96" s="39" t="s">
        <v>49</v>
      </c>
      <c r="C96" s="40">
        <v>0</v>
      </c>
      <c r="D96" s="41"/>
      <c r="F96" s="8" t="s">
        <v>163</v>
      </c>
      <c r="H96" s="8">
        <f>C96/M4</f>
        <v>0</v>
      </c>
    </row>
    <row r="97" spans="1:13" s="8" customFormat="1" x14ac:dyDescent="0.2">
      <c r="B97" s="39" t="s">
        <v>25</v>
      </c>
      <c r="C97" s="40">
        <v>1.4999999999999999E-2</v>
      </c>
      <c r="D97" s="41"/>
      <c r="F97" s="8" t="s">
        <v>164</v>
      </c>
      <c r="H97" s="8">
        <f>C97/M6</f>
        <v>4.4776119402985071E-5</v>
      </c>
      <c r="L97" s="9"/>
      <c r="M97" s="9"/>
    </row>
    <row r="98" spans="1:13" s="8" customFormat="1" x14ac:dyDescent="0.2">
      <c r="B98" s="39" t="s">
        <v>61</v>
      </c>
      <c r="C98" s="40">
        <v>0</v>
      </c>
      <c r="D98" s="41"/>
      <c r="F98" s="8" t="s">
        <v>165</v>
      </c>
      <c r="H98" s="8">
        <f>C98/M3</f>
        <v>0</v>
      </c>
    </row>
    <row r="99" spans="1:13" s="8" customFormat="1" x14ac:dyDescent="0.2">
      <c r="B99" s="39" t="s">
        <v>28</v>
      </c>
      <c r="C99" s="40">
        <v>3.8</v>
      </c>
      <c r="D99" s="41"/>
      <c r="F99" s="8" t="s">
        <v>166</v>
      </c>
      <c r="H99" s="8">
        <f>C99/M5</f>
        <v>3.0399999999999996E-4</v>
      </c>
      <c r="L99" s="9"/>
      <c r="M99" s="9"/>
    </row>
    <row r="100" spans="1:13" s="8" customFormat="1" x14ac:dyDescent="0.2">
      <c r="B100" s="39" t="s">
        <v>29</v>
      </c>
      <c r="C100" s="40">
        <v>1.4999999999999999E-2</v>
      </c>
      <c r="D100" s="41"/>
      <c r="F100" s="8" t="s">
        <v>167</v>
      </c>
      <c r="H100" s="8">
        <f>C100/M6</f>
        <v>4.4776119402985071E-5</v>
      </c>
      <c r="L100" s="9"/>
      <c r="M100" s="9"/>
    </row>
    <row r="101" spans="1:13" s="8" customFormat="1" x14ac:dyDescent="0.2">
      <c r="B101" s="39" t="s">
        <v>30</v>
      </c>
      <c r="C101" s="40">
        <v>7.0000000000000007E-2</v>
      </c>
      <c r="D101" s="41"/>
      <c r="F101" s="8" t="s">
        <v>168</v>
      </c>
      <c r="H101" s="8">
        <f>C101/M7</f>
        <v>2.5000000000000001E-4</v>
      </c>
    </row>
    <row r="102" spans="1:13" s="8" customFormat="1" x14ac:dyDescent="0.2">
      <c r="B102" s="39" t="s">
        <v>56</v>
      </c>
      <c r="C102" s="40">
        <v>0</v>
      </c>
      <c r="D102" s="41"/>
      <c r="F102" s="8" t="s">
        <v>169</v>
      </c>
      <c r="H102" s="8">
        <f>C102/M4</f>
        <v>0</v>
      </c>
    </row>
    <row r="103" spans="1:13" s="8" customFormat="1" x14ac:dyDescent="0.2">
      <c r="B103" s="39" t="s">
        <v>32</v>
      </c>
      <c r="C103" s="40">
        <v>1.4999999999999999E-2</v>
      </c>
      <c r="D103" s="41"/>
      <c r="F103" s="8" t="s">
        <v>170</v>
      </c>
      <c r="H103" s="8">
        <f>C103/M6</f>
        <v>4.4776119402985071E-5</v>
      </c>
    </row>
    <row r="104" spans="1:13" s="8" customFormat="1" x14ac:dyDescent="0.2">
      <c r="B104" s="39" t="s">
        <v>33</v>
      </c>
      <c r="C104" s="40">
        <v>2.5000000000000001E-2</v>
      </c>
      <c r="D104" s="41"/>
      <c r="F104" s="8" t="s">
        <v>171</v>
      </c>
      <c r="H104" s="8">
        <f>C104/M3</f>
        <v>8.7412587412587413E-5</v>
      </c>
    </row>
    <row r="105" spans="1:13" s="8" customFormat="1" x14ac:dyDescent="0.2">
      <c r="B105" s="42" t="s">
        <v>34</v>
      </c>
      <c r="C105" s="43">
        <v>2.5000000000000001E-2</v>
      </c>
      <c r="D105" s="44"/>
      <c r="F105" s="8" t="s">
        <v>172</v>
      </c>
      <c r="H105" s="8">
        <f>C105/M6</f>
        <v>7.4626865671641792E-5</v>
      </c>
    </row>
    <row r="106" spans="1:13" s="8" customFormat="1" x14ac:dyDescent="0.2">
      <c r="B106" s="19" t="s">
        <v>36</v>
      </c>
      <c r="C106" s="20">
        <v>5.0000000000000001E-3</v>
      </c>
      <c r="D106" s="38">
        <f>SUM(C106:C108)</f>
        <v>0.06</v>
      </c>
      <c r="E106" s="9">
        <f>E109+D106</f>
        <v>90.06</v>
      </c>
      <c r="F106" s="8" t="s">
        <v>173</v>
      </c>
      <c r="H106" s="8">
        <f>C105/M2*0.87</f>
        <v>1.520979020979021E-3</v>
      </c>
    </row>
    <row r="107" spans="1:13" s="8" customFormat="1" x14ac:dyDescent="0.2">
      <c r="B107" s="21" t="s">
        <v>37</v>
      </c>
      <c r="C107" s="22">
        <v>0.05</v>
      </c>
      <c r="D107" s="41"/>
      <c r="F107" s="8" t="s">
        <v>174</v>
      </c>
      <c r="H107" s="8">
        <f>C107/M3*0.2</f>
        <v>3.4965034965034965E-5</v>
      </c>
    </row>
    <row r="108" spans="1:13" s="8" customFormat="1" x14ac:dyDescent="0.2">
      <c r="B108" s="23" t="s">
        <v>38</v>
      </c>
      <c r="C108" s="24">
        <v>5.0000000000000001E-3</v>
      </c>
      <c r="D108" s="44"/>
      <c r="F108" s="8" t="s">
        <v>175</v>
      </c>
      <c r="H108" s="8">
        <f>C108/M2*0.2</f>
        <v>6.993006993006993E-5</v>
      </c>
    </row>
    <row r="109" spans="1:13" s="8" customFormat="1" x14ac:dyDescent="0.2">
      <c r="B109" s="36" t="s">
        <v>46</v>
      </c>
      <c r="C109" s="37">
        <f>2-SUM(C106:C108)</f>
        <v>1.94</v>
      </c>
      <c r="D109" s="38">
        <f>SUM(C109:C121)</f>
        <v>10.946999999999999</v>
      </c>
      <c r="E109" s="9">
        <f>E122+D109</f>
        <v>90</v>
      </c>
      <c r="F109" s="8" t="s">
        <v>80</v>
      </c>
    </row>
    <row r="110" spans="1:13" s="8" customFormat="1" x14ac:dyDescent="0.2">
      <c r="A110" s="8" t="s">
        <v>2</v>
      </c>
      <c r="B110" s="39" t="s">
        <v>36</v>
      </c>
      <c r="C110" s="40">
        <v>5.0000000000000001E-3</v>
      </c>
      <c r="D110" s="41"/>
      <c r="F110" s="8" t="s">
        <v>81</v>
      </c>
      <c r="H110" s="8">
        <f>C110/M2*0.72</f>
        <v>2.5174825174825174E-4</v>
      </c>
    </row>
    <row r="111" spans="1:13" s="8" customFormat="1" x14ac:dyDescent="0.2">
      <c r="A111" s="8">
        <v>5.6000000000000001E-2</v>
      </c>
      <c r="B111" s="39" t="s">
        <v>40</v>
      </c>
      <c r="C111" s="40">
        <v>0.05</v>
      </c>
      <c r="D111" s="41"/>
      <c r="F111" s="8" t="s">
        <v>82</v>
      </c>
      <c r="H111" s="8">
        <f>C111/M3*0.81</f>
        <v>1.4160839160839162E-4</v>
      </c>
    </row>
    <row r="112" spans="1:13" s="8" customFormat="1" x14ac:dyDescent="0.2">
      <c r="B112" s="39" t="s">
        <v>38</v>
      </c>
      <c r="C112" s="40">
        <v>5.0000000000000001E-3</v>
      </c>
      <c r="D112" s="41"/>
      <c r="F112" s="8" t="s">
        <v>79</v>
      </c>
      <c r="H112" s="8">
        <f>C112/M2*0.72</f>
        <v>2.5174825174825174E-4</v>
      </c>
    </row>
    <row r="113" spans="1:9" s="8" customFormat="1" x14ac:dyDescent="0.2">
      <c r="B113" s="39" t="s">
        <v>14</v>
      </c>
      <c r="C113" s="40">
        <f>2-SUM(C110:C112)</f>
        <v>1.94</v>
      </c>
      <c r="D113" s="41"/>
      <c r="F113" s="8" t="s">
        <v>83</v>
      </c>
    </row>
    <row r="114" spans="1:9" s="8" customFormat="1" x14ac:dyDescent="0.2">
      <c r="A114" s="8" t="s">
        <v>4</v>
      </c>
      <c r="B114" s="39" t="s">
        <v>36</v>
      </c>
      <c r="C114" s="40">
        <v>5.0000000000000001E-3</v>
      </c>
      <c r="D114" s="41"/>
      <c r="F114" s="8" t="s">
        <v>81</v>
      </c>
      <c r="H114" s="8">
        <f>C114/M2*0.72</f>
        <v>2.5174825174825174E-4</v>
      </c>
    </row>
    <row r="115" spans="1:9" s="8" customFormat="1" x14ac:dyDescent="0.2">
      <c r="A115" s="8">
        <v>5.6000000000000001E-2</v>
      </c>
      <c r="B115" s="39" t="s">
        <v>40</v>
      </c>
      <c r="C115" s="40">
        <v>0.05</v>
      </c>
      <c r="D115" s="41"/>
      <c r="F115" s="8" t="s">
        <v>82</v>
      </c>
      <c r="H115" s="8">
        <f>C115/M3*0.81</f>
        <v>1.4160839160839162E-4</v>
      </c>
    </row>
    <row r="116" spans="1:9" s="8" customFormat="1" x14ac:dyDescent="0.2">
      <c r="B116" s="39" t="s">
        <v>38</v>
      </c>
      <c r="C116" s="40">
        <v>5.0000000000000001E-3</v>
      </c>
      <c r="D116" s="41"/>
      <c r="F116" s="8" t="s">
        <v>79</v>
      </c>
      <c r="H116" s="8">
        <f>C116/M2*0.72</f>
        <v>2.5174825174825174E-4</v>
      </c>
    </row>
    <row r="117" spans="1:9" s="8" customFormat="1" x14ac:dyDescent="0.2">
      <c r="B117" s="39" t="s">
        <v>15</v>
      </c>
      <c r="C117" s="40">
        <f>2-SUM(C114:C116)</f>
        <v>1.94</v>
      </c>
      <c r="D117" s="41"/>
      <c r="F117" s="8" t="s">
        <v>84</v>
      </c>
    </row>
    <row r="118" spans="1:9" s="8" customFormat="1" x14ac:dyDescent="0.2">
      <c r="A118" s="8" t="s">
        <v>7</v>
      </c>
      <c r="B118" s="39" t="s">
        <v>36</v>
      </c>
      <c r="C118" s="40">
        <v>5.0000000000000001E-3</v>
      </c>
      <c r="D118" s="41"/>
      <c r="F118" s="8" t="s">
        <v>81</v>
      </c>
      <c r="H118" s="8">
        <f>C118/M2*0.72</f>
        <v>2.5174825174825174E-4</v>
      </c>
    </row>
    <row r="119" spans="1:9" s="8" customFormat="1" x14ac:dyDescent="0.2">
      <c r="A119" s="8">
        <v>5.6000000000000001E-2</v>
      </c>
      <c r="B119" s="39" t="s">
        <v>40</v>
      </c>
      <c r="C119" s="40">
        <v>0.05</v>
      </c>
      <c r="D119" s="41"/>
      <c r="F119" s="8" t="s">
        <v>82</v>
      </c>
      <c r="H119" s="8">
        <f>C119/M3*0.81</f>
        <v>1.4160839160839162E-4</v>
      </c>
    </row>
    <row r="120" spans="1:9" s="8" customFormat="1" x14ac:dyDescent="0.2">
      <c r="B120" s="39" t="s">
        <v>38</v>
      </c>
      <c r="C120" s="40">
        <v>5.0000000000000001E-3</v>
      </c>
      <c r="D120" s="41"/>
      <c r="F120" s="8" t="s">
        <v>79</v>
      </c>
      <c r="H120" s="8">
        <f>C120/M2*0.72</f>
        <v>2.5174825174825174E-4</v>
      </c>
    </row>
    <row r="121" spans="1:9" s="8" customFormat="1" x14ac:dyDescent="0.2">
      <c r="B121" s="42" t="s">
        <v>47</v>
      </c>
      <c r="C121" s="43">
        <f>5-SUM(C122:C127)</f>
        <v>4.9470000000000001</v>
      </c>
      <c r="D121" s="44"/>
      <c r="F121" s="8" t="s">
        <v>65</v>
      </c>
    </row>
    <row r="122" spans="1:9" s="8" customFormat="1" x14ac:dyDescent="0.2">
      <c r="A122" s="8" t="s">
        <v>8</v>
      </c>
      <c r="B122" s="19" t="s">
        <v>36</v>
      </c>
      <c r="C122" s="20">
        <v>3.0000000000000001E-3</v>
      </c>
      <c r="D122" s="38">
        <f>SUM(C122:C127)</f>
        <v>5.3000000000000005E-2</v>
      </c>
      <c r="E122" s="9">
        <f>E127+D122</f>
        <v>79.052999999999997</v>
      </c>
      <c r="F122" s="8" t="s">
        <v>72</v>
      </c>
      <c r="H122" s="8">
        <f>C122/M2</f>
        <v>2.0979020979020979E-4</v>
      </c>
    </row>
    <row r="123" spans="1:9" s="8" customFormat="1" x14ac:dyDescent="0.2">
      <c r="B123" s="21" t="s">
        <v>21</v>
      </c>
      <c r="C123" s="22">
        <v>0</v>
      </c>
      <c r="D123" s="45"/>
      <c r="F123" s="8" t="s">
        <v>73</v>
      </c>
      <c r="H123" s="8">
        <f>C123/M3</f>
        <v>0</v>
      </c>
    </row>
    <row r="124" spans="1:9" s="8" customFormat="1" x14ac:dyDescent="0.2">
      <c r="B124" s="46" t="s">
        <v>26</v>
      </c>
      <c r="C124" s="22">
        <v>0</v>
      </c>
      <c r="D124" s="41"/>
      <c r="F124" s="8" t="s">
        <v>74</v>
      </c>
      <c r="H124" s="8">
        <f>C124/M6</f>
        <v>0</v>
      </c>
    </row>
    <row r="125" spans="1:9" s="8" customFormat="1" x14ac:dyDescent="0.2">
      <c r="B125" s="46" t="s">
        <v>49</v>
      </c>
      <c r="C125" s="22">
        <v>0</v>
      </c>
      <c r="D125" s="45"/>
      <c r="F125" s="8" t="s">
        <v>75</v>
      </c>
      <c r="H125" s="8">
        <f>C125/M4</f>
        <v>0</v>
      </c>
    </row>
    <row r="126" spans="1:9" s="8" customFormat="1" x14ac:dyDescent="0.2">
      <c r="B126" s="46" t="s">
        <v>59</v>
      </c>
      <c r="C126" s="22">
        <v>0</v>
      </c>
      <c r="D126" s="45"/>
      <c r="F126" s="8" t="s">
        <v>76</v>
      </c>
      <c r="H126" s="9">
        <f>C126/M6</f>
        <v>0</v>
      </c>
      <c r="I126" s="9"/>
    </row>
    <row r="127" spans="1:9" s="8" customFormat="1" x14ac:dyDescent="0.2">
      <c r="B127" s="47" t="s">
        <v>58</v>
      </c>
      <c r="C127" s="24">
        <v>0.05</v>
      </c>
      <c r="D127" s="25"/>
      <c r="E127" s="3">
        <v>79</v>
      </c>
      <c r="F127" s="8" t="s">
        <v>77</v>
      </c>
      <c r="H127" s="9">
        <f>C127/M3</f>
        <v>1.7482517482517483E-4</v>
      </c>
      <c r="I127" s="9"/>
    </row>
    <row r="128" spans="1:9" s="8" customFormat="1" x14ac:dyDescent="0.2">
      <c r="B128" s="36" t="s">
        <v>57</v>
      </c>
      <c r="C128" s="37">
        <v>1.4999999999999999E-2</v>
      </c>
      <c r="D128" s="38">
        <f>SUM(C128:C134)</f>
        <v>1.8829999999999998</v>
      </c>
      <c r="F128" s="8" t="s">
        <v>78</v>
      </c>
      <c r="H128" s="9">
        <f>C128/M6</f>
        <v>4.4776119402985071E-5</v>
      </c>
      <c r="I128" s="9"/>
    </row>
    <row r="129" spans="1:9" s="8" customFormat="1" x14ac:dyDescent="0.2">
      <c r="B129" s="39" t="s">
        <v>56</v>
      </c>
      <c r="C129" s="40">
        <v>0</v>
      </c>
      <c r="D129" s="41"/>
      <c r="F129" s="8" t="s">
        <v>66</v>
      </c>
      <c r="H129" s="9">
        <f>C129/M4</f>
        <v>0</v>
      </c>
      <c r="I129" s="9"/>
    </row>
    <row r="130" spans="1:9" s="8" customFormat="1" x14ac:dyDescent="0.2">
      <c r="B130" s="39" t="s">
        <v>28</v>
      </c>
      <c r="C130" s="40">
        <v>1.8</v>
      </c>
      <c r="D130" s="41"/>
      <c r="F130" s="8" t="s">
        <v>67</v>
      </c>
      <c r="H130" s="8">
        <f>C130/M5</f>
        <v>1.44E-4</v>
      </c>
    </row>
    <row r="131" spans="1:9" s="8" customFormat="1" x14ac:dyDescent="0.2">
      <c r="B131" s="39" t="s">
        <v>54</v>
      </c>
      <c r="C131" s="40">
        <v>1.4999999999999999E-2</v>
      </c>
      <c r="D131" s="41"/>
      <c r="F131" s="8" t="s">
        <v>68</v>
      </c>
      <c r="H131" s="8">
        <f>C131/M6</f>
        <v>4.4776119402985071E-5</v>
      </c>
    </row>
    <row r="132" spans="1:9" s="8" customFormat="1" x14ac:dyDescent="0.2">
      <c r="B132" s="39" t="s">
        <v>53</v>
      </c>
      <c r="C132" s="40">
        <v>0</v>
      </c>
      <c r="D132" s="41"/>
      <c r="F132" s="8" t="s">
        <v>69</v>
      </c>
      <c r="H132" s="8">
        <f>C132/M7</f>
        <v>0</v>
      </c>
    </row>
    <row r="133" spans="1:9" s="8" customFormat="1" x14ac:dyDescent="0.2">
      <c r="B133" s="39" t="s">
        <v>52</v>
      </c>
      <c r="C133" s="40">
        <v>0.05</v>
      </c>
      <c r="D133" s="41"/>
      <c r="F133" s="8" t="s">
        <v>70</v>
      </c>
      <c r="H133" s="8">
        <f>C133/M3</f>
        <v>1.7482517482517483E-4</v>
      </c>
    </row>
    <row r="134" spans="1:9" s="8" customFormat="1" x14ac:dyDescent="0.2">
      <c r="B134" s="42" t="s">
        <v>48</v>
      </c>
      <c r="C134" s="43">
        <v>3.0000000000000001E-3</v>
      </c>
      <c r="D134" s="44">
        <f>E127-D128</f>
        <v>77.117000000000004</v>
      </c>
      <c r="F134" s="8" t="s">
        <v>71</v>
      </c>
      <c r="H134" s="8">
        <f>C134/M2</f>
        <v>2.0979020979020979E-4</v>
      </c>
    </row>
    <row r="136" spans="1:9" x14ac:dyDescent="0.2">
      <c r="A136" t="s">
        <v>9</v>
      </c>
      <c r="B136">
        <v>0</v>
      </c>
      <c r="C136" s="2">
        <v>0</v>
      </c>
      <c r="D136" s="3">
        <v>0</v>
      </c>
      <c r="G136" t="s">
        <v>184</v>
      </c>
      <c r="H136">
        <f>SUM(H2:H134)</f>
        <v>1.5187154917352879E-2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Yingrui Hou</dc:creator>
  <cp:lastModifiedBy>Yingrui Hou</cp:lastModifiedBy>
  <dcterms:created xsi:type="dcterms:W3CDTF">2020-01-23T10:24:56Z</dcterms:created>
  <dcterms:modified xsi:type="dcterms:W3CDTF">2020-02-13T15:25:30Z</dcterms:modified>
</cp:coreProperties>
</file>